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mailuniatlanticoeduco-my.sharepoint.com/personal/jamuriel_mail_uniatlantico_edu_co/Documents/Planeación/planeacion/PLANES/Plan de Mejoramiento Institucional/2026/Ultima versión/"/>
    </mc:Choice>
  </mc:AlternateContent>
  <xr:revisionPtr revIDLastSave="42" documentId="8_{83BAE233-3E2D-4EC2-8566-8D4D9ECBB5C3}" xr6:coauthVersionLast="47" xr6:coauthVersionMax="47" xr10:uidLastSave="{21BFE452-DF23-429C-98FF-D78E2AE60CA5}"/>
  <bookViews>
    <workbookView xWindow="-120" yWindow="-120" windowWidth="29040" windowHeight="15840" tabRatio="717" activeTab="1" xr2:uid="{00000000-000D-0000-FFFF-FFFF00000000}"/>
  </bookViews>
  <sheets>
    <sheet name="FORMULACIÓN" sheetId="1" r:id="rId1"/>
    <sheet name="SEGUIMIENTO" sheetId="8" r:id="rId2"/>
    <sheet name="Hoja4" sheetId="6" state="hidden" r:id="rId3"/>
    <sheet name="Lista " sheetId="5" state="hidden" r:id="rId4"/>
    <sheet name="Hoja2" sheetId="4" state="hidden" r:id="rId5"/>
    <sheet name="Hoja1" sheetId="3" state="hidden" r:id="rId6"/>
  </sheets>
  <definedNames>
    <definedName name="_1._Motor_1_Internacionalizacion_y_multilinguismo">Hoja4!$C$3:$C$5</definedName>
    <definedName name="_1._Motor_2_Transformación_digital">Hoja4!$C$6:$C$8</definedName>
    <definedName name="_1._Motor_3__Regionalización_en_contexto">Hoja4!$C$9:$C$11</definedName>
    <definedName name="_1._Motor_4_Procesos_académicos_inclusivos_e_interculturales">Hoja4!$C$12:$C$15</definedName>
    <definedName name="_1._Motor_5_Autoevaluación_y_acreditación_Institucional_y_de_programas_académicos_en_el_contexto_nacional_e_internacional">Hoja4!$C$16:$C$19</definedName>
    <definedName name="_2._Motor_1_Creación_o_Investigación_Creación">Hoja4!$C$20:$C$21</definedName>
    <definedName name="_2._Motor_2_Articulación_con_el_sector_productivo_y_sociedad.">Hoja4!$C$22:$C$24</definedName>
    <definedName name="_2._Motor_3_Innovación_y_desarrollo_tecnológico.">Hoja4!$C$25:$C$26</definedName>
    <definedName name="_3._Motor_1_Educación_continua_con_enfoque_global">Hoja4!$C$27</definedName>
    <definedName name="_3._Motor_2_Articulación_con_el_sector_productivo_y_sociedad.">Hoja4!$C$28:$C$31</definedName>
    <definedName name="_3._Motor_3__Gestión_social_artística_y_cultural">Hoja4!$C$32:$C$34</definedName>
    <definedName name="_3._Motor_4_Responsabilidad_social_universitaria_RSU">Hoja4!$C$35:$C$37</definedName>
    <definedName name="_4._Motor_1_Fortalecimiento_para_la_permanencia_y_graduación_oportuna">Hoja4!$C$38</definedName>
    <definedName name="_4._Motor_2_Cultura_ciudadana_cultura_política_equidad_de_género_e_inclusión">Hoja4!$C$39</definedName>
    <definedName name="_4._Motor_3_Salud_mental_positiva_y_Desarrollo_humano_integral">Hoja4!$C$40</definedName>
    <definedName name="_5._Motor_1_Fortalecimiento_institucional">Hoja4!$C$41:$C$46</definedName>
    <definedName name="_5._Motor_2_Fortalecimiento_de_la_estructura_organizativa_y_del_talento_humano.">Hoja4!$C$47</definedName>
    <definedName name="_5._Motor_3__Infraestructura_y_dotación_adecuada">Hoja4!$C$48:$C$52</definedName>
    <definedName name="_xlnm._FilterDatabase" localSheetId="0" hidden="1">FORMULACIÓN!$A$11:$AD$93</definedName>
    <definedName name="_xlnm._FilterDatabase" localSheetId="1" hidden="1">SEGUIMIENTO!$A$6:$L$87</definedName>
    <definedName name="Característica_1._Coherencia_y_pertinencia_de_la_Misión." localSheetId="3">'Lista '!$B$7</definedName>
    <definedName name="FACTOR">'Lista '!$A$7:$A$18</definedName>
    <definedName name="Factor_1._Identidad_institucional">'Lista '!$C$7:$C$9</definedName>
    <definedName name="Factor_10._Comunidad_de_profesores">'Lista '!$C$34:$C$38</definedName>
    <definedName name="Factor_11._Comunidad_de_estudiantes">'Lista '!$C$39:$C$41</definedName>
    <definedName name="Factor_12._Comunidad_de_Egresados">'Lista '!$C$42:$C$44</definedName>
    <definedName name="Factor_2._Gobierno_institucional_y_transparencia">'Lista '!$C$10:$C$12</definedName>
    <definedName name="Factor_3._Desarrollo_gestion_y_sostenibilidad_institucional">'Lista '!$C$13:$C$18</definedName>
    <definedName name="Factor_4._Mejoramiento_continuo_y_autorregulación">'Lista '!$C$19:$C$22</definedName>
    <definedName name="Factor_5._Estructura_y_procesos_académicos">'Lista '!$C$23:$C$26</definedName>
    <definedName name="Factor_6._Aportes_de_la_investigación_la_innovación_el_desarrollo_tecnológico_y_la_creación">'Lista '!$C$27:$C$28</definedName>
    <definedName name="Factor_7._Impacto_social">'Lista '!$C$29:$C$30</definedName>
    <definedName name="Factor_8._Visibilidad_nacional_e_internacional">'Lista '!$C$31:$C$32</definedName>
    <definedName name="Factor_9._Bienestar_institucional">'Lista '!$C$33</definedName>
    <definedName name="FACTOR_CNA_LINEAMIENTOS_INSTITUCIONALES">'Lista '!$A$5</definedName>
    <definedName name="lin">#REF!</definedName>
    <definedName name="Linea">Hoja4!$F$3:$F$7</definedName>
    <definedName name="LÍNEA_1._FORMACIÓN_ACADÉMICA_INTEGRAL">Hoja4!$B$3:$B$19</definedName>
    <definedName name="LÍNEA_2.__INVESTIGACIÓN_Y_REDES_DE_CONOCIMIENTO_PARA_EL_DESARROLLO_DE_LA_SOCIEDAD">Hoja4!$B$20:$B$26</definedName>
    <definedName name="LÍNEA_3._IMPACTO_REGIONAL_NACIONAL_E_INTERNACIONAL_DESDE_LA_EXTENSIÓN_Y_PROYECCIÓN_SOCIAL">Hoja4!$B$27:$B$37</definedName>
    <definedName name="LÍNEA_4._BIENESTAR_UNIVERSITARIO_SALUD_MENTAL_POSITIVA_INCLUSIÓN_Y_DEMOCRACIA">Hoja4!$B$38:$B$40</definedName>
    <definedName name="LÍNEA_5._MODERNIZACIÓN_DE_LA_GESTIÓN_ADMINISTRATIVA_">Hoja4!$B$46:$B$48</definedName>
    <definedName name="Motor">Hoja1!$E$10:$I$14</definedName>
    <definedName name="Motores">Hoja1!$E$10:$I$14</definedName>
    <definedName name="Proyecto">Hoja1!$J$11:$Z$32</definedName>
    <definedName name="Proyectos">Hoja1!$J$11:$Z$32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Z91" i="1" l="1"/>
  <c r="Z90" i="1"/>
  <c r="Z87" i="1"/>
  <c r="Z86" i="1"/>
  <c r="Z84" i="1"/>
  <c r="Z83" i="1"/>
  <c r="Z81" i="1"/>
  <c r="Z79" i="1"/>
  <c r="Z80" i="1" s="1"/>
  <c r="Z78" i="1"/>
  <c r="Z77" i="1"/>
  <c r="Z76" i="1"/>
  <c r="Z74" i="1"/>
  <c r="Z73" i="1"/>
  <c r="Z72" i="1"/>
  <c r="Z71" i="1"/>
  <c r="Z69" i="1"/>
  <c r="Z67" i="1"/>
  <c r="Z68" i="1" s="1"/>
  <c r="Z66" i="1"/>
  <c r="Z65" i="1"/>
  <c r="Z64" i="1"/>
  <c r="Z62" i="1"/>
  <c r="Z63" i="1" s="1"/>
  <c r="Z60" i="1"/>
  <c r="Z59" i="1"/>
  <c r="Z57" i="1"/>
  <c r="Z56" i="1"/>
  <c r="Z58" i="1" s="1"/>
  <c r="Z54" i="1"/>
  <c r="Z53" i="1"/>
  <c r="Z55" i="1" s="1"/>
  <c r="Z52" i="1"/>
  <c r="Z51" i="1"/>
  <c r="Z50" i="1"/>
  <c r="Z49" i="1"/>
  <c r="Z48" i="1"/>
  <c r="Z47" i="1"/>
  <c r="Z46" i="1"/>
  <c r="Z45" i="1"/>
  <c r="Z44" i="1"/>
  <c r="Z43" i="1"/>
  <c r="Z42" i="1"/>
  <c r="Z41" i="1"/>
  <c r="Z40" i="1"/>
  <c r="Z39" i="1"/>
  <c r="Z38" i="1"/>
  <c r="Z37" i="1"/>
  <c r="Z36" i="1"/>
  <c r="Z35" i="1"/>
  <c r="Z34" i="1"/>
  <c r="Z33" i="1"/>
  <c r="Z32" i="1"/>
  <c r="Z31" i="1"/>
  <c r="Z29" i="1"/>
  <c r="Z30" i="1" s="1"/>
  <c r="Z28" i="1"/>
  <c r="Z27" i="1"/>
  <c r="Z26" i="1"/>
  <c r="Z25" i="1"/>
  <c r="Z24" i="1"/>
  <c r="Z23" i="1"/>
  <c r="Z22" i="1"/>
  <c r="Z21" i="1"/>
  <c r="Z20" i="1"/>
  <c r="Z19" i="1"/>
  <c r="Z18" i="1"/>
  <c r="Z17" i="1"/>
  <c r="Z16" i="1"/>
  <c r="Z14" i="1"/>
  <c r="Z13" i="1"/>
  <c r="Z61" i="1" s="1"/>
  <c r="Z70" i="1" s="1"/>
  <c r="Z85" i="1" s="1"/>
  <c r="Z12" i="1"/>
  <c r="S93" i="1"/>
  <c r="K9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tc={BB2BF52C-0CEA-834E-A393-D32AD5C86DFB}</author>
  </authors>
  <commentList>
    <comment ref="Y11" authorId="0" shapeId="0" xr:uid="{00000000-0006-0000-0000-000003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Recurso humano, infraestructura, tecnológicos y recursos del plan de desarrollo destinados según la línea, motor y proyecto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300-000001000000}">
      <text>
        <r>
          <rPr>
            <sz val="11"/>
            <color rgb="FF000000"/>
            <rFont val="Arial"/>
            <family val="2"/>
            <charset val="1"/>
          </rPr>
          <t>======
ID#AAAAGQ1u0fM
Calidad Integral en la Docencia    (2020-03-05 20:32:33)
Se establece por los Factores de autoevaluación del Consejo Nacional de Acreditación (CNA).
1. Misión y Proyecto institucional 
2. Estudiantes
3. Profesores
4. Procesos académicos
5. Visibilidad nacional e internacional
6. Investigación y creación artística y cultural
7. Pertinencia e impacto social
8. Procesos de autoevaluación y autorregulación 
9. Organización, administración y gestión
10. Planta física y recursos de apoyo académico
11. Bienestar Institucional
12. Recursos financieros</t>
        </r>
      </text>
    </comment>
    <comment ref="C4" authorId="0" shapeId="0" xr:uid="{00000000-0006-0000-0300-000002000000}">
      <text>
        <r>
          <rPr>
            <sz val="11"/>
            <color rgb="FF000000"/>
            <rFont val="Arial"/>
            <family val="2"/>
            <charset val="1"/>
          </rPr>
          <t>======
ID#AAAAGQ1u0e0
DIANA VILLAMIZAR MORRON    (2020-03-05 20:32:33)
Se debe indicar el aspecto de mejora indicado por el CNA en la Resolución 4140 de 2019</t>
        </r>
      </text>
    </comment>
    <comment ref="D4" authorId="0" shapeId="0" xr:uid="{00000000-0006-0000-0300-000003000000}">
      <text>
        <r>
          <rPr>
            <sz val="11"/>
            <color rgb="FF000000"/>
            <rFont val="Arial"/>
            <family val="2"/>
            <charset val="1"/>
          </rPr>
          <t>======
ID#AAAAGQ1u0fY
Carlos Valbuena RAmos    (2020-03-05 20:32:33)
Calidad Integral en la Docencia: se debe describir de manera breve la Necesidad, Debilidad o Vulnerabilidad, que se pretende contrarrestar con la acción de mejora.
Debe tener en cuenta que la redacción debe incluir la acción de mejora del Plan de Mejoramiento Inicial y el aspecto de mejora que sugiere la 4140</t>
        </r>
      </text>
    </comment>
    <comment ref="F4" authorId="0" shapeId="0" xr:uid="{00000000-0006-0000-0300-000004000000}">
      <text>
        <r>
          <rPr>
            <sz val="11"/>
            <color rgb="FF000000"/>
            <rFont val="Arial"/>
            <family val="2"/>
            <charset val="1"/>
          </rPr>
          <t xml:space="preserve">======
</t>
        </r>
        <r>
          <rPr>
            <sz val="11"/>
            <color rgb="FF000000"/>
            <rFont val="Arial"/>
            <family val="2"/>
            <charset val="1"/>
          </rPr>
          <t xml:space="preserve">ID#AAAAGQ1u0fc
</t>
        </r>
        <r>
          <rPr>
            <sz val="11"/>
            <color rgb="FF000000"/>
            <rFont val="Arial"/>
            <family val="2"/>
            <charset val="1"/>
          </rPr>
          <t xml:space="preserve">orlando velasquez    (2020-03-05 20:32:33)
</t>
        </r>
        <r>
          <rPr>
            <sz val="11"/>
            <color rgb="FF000000"/>
            <rFont val="Arial"/>
            <family val="2"/>
            <charset val="1"/>
          </rPr>
          <t>Calidad Integral en la Docencia: Se deben enunciar las tareas a realizar para cumplir con lo descrito en la Acción de Mejora. Considere mínimo tres (3) por cada Acción de Mejora.</t>
        </r>
      </text>
    </comment>
    <comment ref="G4" authorId="0" shapeId="0" xr:uid="{00000000-0006-0000-0300-000005000000}">
      <text>
        <r>
          <rPr>
            <sz val="11"/>
            <color rgb="FF000000"/>
            <rFont val="Arial"/>
            <family val="2"/>
            <charset val="1"/>
          </rPr>
          <t>======
ID#AAAAGQ1u0fA
Carlos Valbuena RAmos    (2020-03-05 20:32:33)
Calidad Integral en la Docencia: Se debe establecer el fin u objetivo de la Acción de Mejora.</t>
        </r>
      </text>
    </comment>
    <comment ref="H4" authorId="0" shapeId="0" xr:uid="{00000000-0006-0000-0300-000006000000}">
      <text>
        <r>
          <rPr>
            <sz val="11"/>
            <color rgb="FF000000"/>
            <rFont val="Arial"/>
            <family val="2"/>
            <charset val="1"/>
          </rPr>
          <t>======
ID#AAAAGQ1u0gA
Carlos Valbuena RAmos    (2020-03-05 20:32:33)
Calidad Integral en la Docencia: Se requiere establecer un Indicador que permita medir el avance de la Acción de Mejora descrita.</t>
        </r>
      </text>
    </comment>
    <comment ref="L4" authorId="0" shapeId="0" xr:uid="{00000000-0006-0000-0300-000007000000}">
      <text>
        <r>
          <rPr>
            <b/>
            <sz val="9"/>
            <color rgb="FF000000"/>
            <rFont val="Tahoma"/>
            <family val="2"/>
            <charset val="1"/>
          </rPr>
          <t xml:space="preserve">Calidad Integral en la Docencia: </t>
        </r>
        <r>
          <rPr>
            <sz val="9"/>
            <color rgb="FF000000"/>
            <rFont val="Tahoma"/>
            <family val="2"/>
            <charset val="1"/>
          </rPr>
          <t>Indique específicamente lo necesario para realizar la acción de mejora: 
- Humano
- Físico 
- Financiero
- Tecnológico
- Transporte
- Proyecto de Inversión</t>
        </r>
      </text>
    </comment>
    <comment ref="M4" authorId="0" shapeId="0" xr:uid="{00000000-0006-0000-0300-000008000000}">
      <text>
        <r>
          <rPr>
            <b/>
            <sz val="9"/>
            <color rgb="FF000000"/>
            <rFont val="Tahoma"/>
            <family val="2"/>
            <charset val="1"/>
          </rPr>
          <t xml:space="preserve">Calidad Integral en la Docencia: </t>
        </r>
        <r>
          <rPr>
            <sz val="9"/>
            <color rgb="FF000000"/>
            <rFont val="Tahoma"/>
            <family val="2"/>
            <charset val="1"/>
          </rPr>
          <t>Se debe estimar el valor en pesos de lo que cuesta implementar la acción de mejora.</t>
        </r>
      </text>
    </comment>
    <comment ref="N4" authorId="0" shapeId="0" xr:uid="{00000000-0006-0000-0300-000009000000}">
      <text>
        <r>
          <rPr>
            <b/>
            <sz val="9"/>
            <color rgb="FF000000"/>
            <rFont val="Tahoma"/>
            <family val="2"/>
            <charset val="1"/>
          </rPr>
          <t xml:space="preserve">Calidad Integral en la Docencia:
</t>
        </r>
        <r>
          <rPr>
            <sz val="9"/>
            <color rgb="FF000000"/>
            <rFont val="Tahoma"/>
            <family val="2"/>
            <charset val="1"/>
          </rPr>
          <t>Este peso está asociado a la importancia del cumplimiento de la Acción de Mejora en el mejoramiento del programa. La suma de todos los pesos es igual al 100%</t>
        </r>
      </text>
    </comment>
    <comment ref="O4" authorId="0" shapeId="0" xr:uid="{00000000-0006-0000-0300-00000A000000}">
      <text>
        <r>
          <rPr>
            <b/>
            <sz val="9"/>
            <color rgb="FF000000"/>
            <rFont val="Tahoma"/>
            <family val="2"/>
            <charset val="1"/>
          </rPr>
          <t xml:space="preserve">Calidad Integral en la Docencia: </t>
        </r>
        <r>
          <rPr>
            <sz val="9"/>
            <color rgb="FF000000"/>
            <rFont val="Tahoma"/>
            <family val="2"/>
            <charset val="1"/>
          </rPr>
          <t>Esta es la línea base sobre la cual se va a demostrar un avance o mejora. Es decir, el valor actual del indicador.</t>
        </r>
      </text>
    </comment>
    <comment ref="P4" authorId="0" shapeId="0" xr:uid="{00000000-0006-0000-0300-00000B000000}">
      <text>
        <r>
          <rPr>
            <b/>
            <sz val="9"/>
            <color rgb="FF000000"/>
            <rFont val="Tahoma"/>
            <family val="2"/>
            <charset val="1"/>
          </rPr>
          <t xml:space="preserve">Calidad Integral en la Docencia: </t>
        </r>
        <r>
          <rPr>
            <sz val="9"/>
            <color rgb="FF000000"/>
            <rFont val="Tahoma"/>
            <family val="2"/>
            <charset val="1"/>
          </rPr>
          <t>Indicar la línea, motor, familia, estrategia o proyecto del Plan Estratégico 2009-2019 que se relacione con la Acción de Mejora.</t>
        </r>
      </text>
    </comment>
    <comment ref="S4" authorId="0" shapeId="0" xr:uid="{00000000-0006-0000-0300-00000C000000}">
      <text>
        <r>
          <rPr>
            <b/>
            <sz val="9"/>
            <color rgb="FF000000"/>
            <rFont val="Tahoma"/>
            <family val="2"/>
            <charset val="1"/>
          </rPr>
          <t xml:space="preserve">Calidad Integral en la Docencia: </t>
        </r>
        <r>
          <rPr>
            <sz val="9"/>
            <color rgb="FF000000"/>
            <rFont val="Tahoma"/>
            <family val="2"/>
            <charset val="1"/>
          </rPr>
          <t xml:space="preserve">Describir cuando se estima empezar con la Acción de Mejora. Se debe relacionar esta fecha con la siguiente estructura: día/mes/año.
</t>
        </r>
      </text>
    </comment>
    <comment ref="T4" authorId="0" shapeId="0" xr:uid="{00000000-0006-0000-0300-00000D000000}">
      <text>
        <r>
          <rPr>
            <b/>
            <sz val="9"/>
            <color rgb="FF000000"/>
            <rFont val="Tahoma"/>
            <family val="2"/>
            <charset val="1"/>
          </rPr>
          <t xml:space="preserve">Calidad Integral en la Docencia: </t>
        </r>
        <r>
          <rPr>
            <sz val="9"/>
            <color rgb="FF000000"/>
            <rFont val="Tahoma"/>
            <family val="2"/>
            <charset val="1"/>
          </rPr>
          <t xml:space="preserve">Describir la fecha de finalización estimada de la Acción de Mejora. Se debe relacionar esta fecha con la siguiente estructura: día/mes/año.
</t>
        </r>
      </text>
    </comment>
    <comment ref="U4" authorId="0" shapeId="0" xr:uid="{00000000-0006-0000-0300-00000E000000}">
      <text>
        <r>
          <rPr>
            <b/>
            <sz val="9"/>
            <color rgb="FF000000"/>
            <rFont val="Tahoma"/>
            <family val="2"/>
            <charset val="1"/>
          </rPr>
          <t xml:space="preserve">Calidad Integral en la Docencia: </t>
        </r>
        <r>
          <rPr>
            <sz val="9"/>
            <color rgb="FF000000"/>
            <rFont val="Tahoma"/>
            <family val="2"/>
            <charset val="1"/>
          </rPr>
          <t xml:space="preserve">Indicar cuál es el cargo en la Universidad de la persona responsable de cumplir con la Acción de mejora. Ej.: Docente (coordinador misional curricular), Docente (coordinador grupo de investigación), Decano. </t>
        </r>
      </text>
    </comment>
    <comment ref="V4" authorId="0" shapeId="0" xr:uid="{00000000-0006-0000-0300-00000F000000}">
      <text>
        <r>
          <rPr>
            <b/>
            <sz val="9"/>
            <color rgb="FF000000"/>
            <rFont val="Tahoma"/>
            <family val="2"/>
            <charset val="1"/>
          </rPr>
          <t xml:space="preserve">Calidad Integral en la Docencia: </t>
        </r>
        <r>
          <rPr>
            <sz val="9"/>
            <color rgb="FF000000"/>
            <rFont val="Tahoma"/>
            <family val="2"/>
            <charset val="1"/>
          </rPr>
          <t>Indicar cuál es el número celular de la persona responsable de hacer cumplir la Acción de Mejora.</t>
        </r>
      </text>
    </comment>
    <comment ref="W4" authorId="0" shapeId="0" xr:uid="{00000000-0006-0000-0300-000010000000}">
      <text>
        <r>
          <rPr>
            <b/>
            <sz val="9"/>
            <color rgb="FF000000"/>
            <rFont val="Tahoma"/>
            <family val="2"/>
            <charset val="1"/>
          </rPr>
          <t xml:space="preserve">Calidad Integral en la Docencia: </t>
        </r>
        <r>
          <rPr>
            <sz val="9"/>
            <color rgb="FF000000"/>
            <rFont val="Tahoma"/>
            <family val="2"/>
            <charset val="1"/>
          </rPr>
          <t>Indicar cuál es el correo electrónico de la persona responsable de hacer cumplir la Acción de Mejora.</t>
        </r>
      </text>
    </comment>
  </commentList>
</comments>
</file>

<file path=xl/sharedStrings.xml><?xml version="1.0" encoding="utf-8"?>
<sst xmlns="http://schemas.openxmlformats.org/spreadsheetml/2006/main" count="1936" uniqueCount="740">
  <si>
    <t>ORIGEN DEL PLAN DE MEJORAMIENTO:</t>
  </si>
  <si>
    <t>PROCESO DE AUTOEVALUACIÓN</t>
  </si>
  <si>
    <t>VIGENCIA DEL PLAN DE MEJORAMIENTO:</t>
  </si>
  <si>
    <t>ACTO ADMINISTRATIVO:</t>
  </si>
  <si>
    <t>FECHA DEL ACTO ADMINISTRATIVO:</t>
  </si>
  <si>
    <t>ORIGEN DEL ASPECTO DE MEJORA</t>
  </si>
  <si>
    <t>VINCULACIÓN CON EL PLAN ESTRATÉGICO VIGENTE</t>
  </si>
  <si>
    <t>FACTOR CNA LINEAMIENTOS INSTITUCIONALES</t>
  </si>
  <si>
    <t>CARACTERÍSTICA LINEAMIENTOS INSTITUCIONALES</t>
  </si>
  <si>
    <t>ASPECTO DE MEJORA</t>
  </si>
  <si>
    <t>ANTERIOR</t>
  </si>
  <si>
    <t>RESOLUCIÓN DEL MINISTERIO DE EDUCACIÓN NACIONAL</t>
  </si>
  <si>
    <t>RESOLUCIÓN DE ACREDITACIÓN INTERNACIONAL</t>
  </si>
  <si>
    <t>NUEVO POR CAMBIO DE LINEAMIENTOS</t>
  </si>
  <si>
    <t>NUEVO POR POLÍTICAS INSTITUCIONALES</t>
  </si>
  <si>
    <t>ACCION DE MEJORA</t>
  </si>
  <si>
    <t>PESO DE LA ACCIÓN DE MEJORA</t>
  </si>
  <si>
    <t>TAREA</t>
  </si>
  <si>
    <t>META DE LA TAREA</t>
  </si>
  <si>
    <t>EVIDENCIA DE EJECUCIÓN DE LA TAREA (CUALITATIVO)/ 
FÓRMULA PARA MEDICIÓN DE LA TAREA (CUANTITATIVO)</t>
  </si>
  <si>
    <t>PRIORIDAD DE EJECUCIÓN</t>
  </si>
  <si>
    <t>FECHA DE LA ACTIVIDAD (semestral, anual, biienal, trienal, única, permanente)</t>
  </si>
  <si>
    <t>FECHA DE INICIO DE LA TAREA</t>
  </si>
  <si>
    <t>FECHA DE FINALIZACIÓN DE LA TAREA</t>
  </si>
  <si>
    <t>PESO DE LA TAREA</t>
  </si>
  <si>
    <t>LINEA</t>
  </si>
  <si>
    <t>MOTOR</t>
  </si>
  <si>
    <t>PROYECTO</t>
  </si>
  <si>
    <t>FECHA DE INICIO ACCIÓN DE MEJORA</t>
  </si>
  <si>
    <t>FECHA DE FIN ACCIÓN DE MEJORA</t>
  </si>
  <si>
    <t>RECURSOS NECESARIOS PARA EJECUCIÓN DE LA TAREA</t>
  </si>
  <si>
    <t>COSTO O INVERSIÓN APROXIMADA PARA EJECUCIÓN DE LA TAREA</t>
  </si>
  <si>
    <t>INVERSIÓN O RECURSOS ADICIONALES</t>
  </si>
  <si>
    <t>FUENTE DE FINANCIACIÓN</t>
  </si>
  <si>
    <t>CARGO DEL RESPONSABLE DE LA TAREA</t>
  </si>
  <si>
    <t>CORREO DEL RESPONSABLE</t>
  </si>
  <si>
    <t>Factor_1._Identidad_institucional</t>
  </si>
  <si>
    <t>Característica 2. Orientaciones y estrategias del Proyecto Educativo Institucional o lo que haga sus veces.</t>
  </si>
  <si>
    <t>Factor_2._Gobierno_institucional_y_transparencia</t>
  </si>
  <si>
    <t>Característica 4. Buen gobierno y máximo órgano de gobierno.</t>
  </si>
  <si>
    <t>Característica 6. Rendición de cuentas.</t>
  </si>
  <si>
    <t>Factor_3._Desarrollo_gestion_y_sostenibilidad_institucional</t>
  </si>
  <si>
    <t>Característica 7. Administración y gestión.</t>
  </si>
  <si>
    <t>Característica 8. Procesos de comunicación.</t>
  </si>
  <si>
    <t>Característica 12. Recursos y gestión financiera.</t>
  </si>
  <si>
    <t>Factor_5._Estructura_y_procesos_académicos</t>
  </si>
  <si>
    <t>Característica 18. Componentes pedagógicos y de evaluación.</t>
  </si>
  <si>
    <t>Factor_6._Aportes_de_la_investigación_la_innovación_el_desarrollo_tecnológico_y_la_creación</t>
  </si>
  <si>
    <t>Característica 22. Investigación, desarrollo tecnológico, innovación y creación.</t>
  </si>
  <si>
    <t>Factor_7._Impacto_social</t>
  </si>
  <si>
    <t>Factor_8._Visibilidad_nacional_e_internacional</t>
  </si>
  <si>
    <t>Característica 25. Inserción de la institución en contextos académicos nacionales e internacionales.</t>
  </si>
  <si>
    <t>Factor_9._Bienestar_institucional</t>
  </si>
  <si>
    <t>Característica 27. Estructura y funcionamiento del bienestar institucional.</t>
  </si>
  <si>
    <t>Factor_10._Comunidad_de_profesores</t>
  </si>
  <si>
    <t>Característica 29. Planta profesoral.</t>
  </si>
  <si>
    <t>Característica 30. Trayectoria Profesoral.</t>
  </si>
  <si>
    <t>Característica 31. Desarrollo profesoral.</t>
  </si>
  <si>
    <t>Factor_11._Comunidad_de_estudiantes</t>
  </si>
  <si>
    <t>Característica 34. Admisión y permanencia de estudiantes.</t>
  </si>
  <si>
    <t>Característica 35. Estímulos y apoyos para estudiantes.</t>
  </si>
  <si>
    <t>Factor_12._Comunidad_de_Egresados</t>
  </si>
  <si>
    <t>Característica 36. Seguimiento a egresados.</t>
  </si>
  <si>
    <t>PDI</t>
  </si>
  <si>
    <t xml:space="preserve">LINEAS </t>
  </si>
  <si>
    <t>MOTORES</t>
  </si>
  <si>
    <t xml:space="preserve">PROYECTOS </t>
  </si>
  <si>
    <t>LÍNEA 1. FORMACIÓN ACADÉMICA INTEGRAL</t>
  </si>
  <si>
    <t>_1._Motor_1_Internacionalizacion_y_multilinguismo</t>
  </si>
  <si>
    <t>L1M1P1 - Multilingüismo e interculturalidad</t>
  </si>
  <si>
    <t>LÍNEA_1._FORMACIÓN_ACADÉMICA_INTEGRAL</t>
  </si>
  <si>
    <t>L1M1P2 - Movilidad académica estudiantil y docente</t>
  </si>
  <si>
    <t>LÍNEA_2.__INVESTIGACIÓN_Y_REDES_DE_CONOCIMIENTO_PARA_EL_DESARROLLO_DE_LA_SOCIEDAD</t>
  </si>
  <si>
    <t>L1M1P3 - Internacionalización en casa y curricular</t>
  </si>
  <si>
    <t>LÍNEA_3._IMPACTO_REGIONAL_NACIONAL_E_INTERNACIONAL_DESDE_LA_EXTENSIÓN_Y_PROYECCIÓN_SOCIAL</t>
  </si>
  <si>
    <t>_1._Motor_2_Transformación_digital</t>
  </si>
  <si>
    <t>L1M2P1 - Competencias digitales</t>
  </si>
  <si>
    <t>LÍNEA_4._BIENESTAR_UNIVERSITARIO_SALUD_MENTAL_POSITIVA_INCLUSIÓN_Y_DEMOCRACIA</t>
  </si>
  <si>
    <t>L1M2P2 - Fortalecimiento de recursos digitales para la docencia</t>
  </si>
  <si>
    <t>LÍNEA_5._MODERNIZACIÓN_DE_LA_GESTIÓN_ADMINISTRATIVA_</t>
  </si>
  <si>
    <t>L1M2P3 -  Ampliación de la educación digital</t>
  </si>
  <si>
    <t>_1._Motor_3__Regionalización_en_contexto</t>
  </si>
  <si>
    <t>L1M3P1 - Programas académicos con calidad y pertinencia regional</t>
  </si>
  <si>
    <t>L1M3P2 - Acceso de población rural a programas académicos</t>
  </si>
  <si>
    <t>L1M3P3 - Articulación de la docencia con la investigación y extensión en región</t>
  </si>
  <si>
    <t>_1._Motor_4_Procesos_académicos_inclusivos_e_interculturales</t>
  </si>
  <si>
    <t>L1M4P1 - Política de Educación Inclusiva e Intercultural</t>
  </si>
  <si>
    <t>L1M4P2 - Articulación con la educación básica y media para el fortalecimiento de los procesos de educación inclusiva</t>
  </si>
  <si>
    <t>L1M4P3 - Materiales accesibles diseñados, creados y adaptados para población diversa</t>
  </si>
  <si>
    <t>L1M4P4 - Formación para la transformación institucional basado en educación inclusiva, intercultural y pluridiversa</t>
  </si>
  <si>
    <t>_1._Motor_5_Autoevaluación_y_acreditación_Institucional_y_de_programas_académicos_en_el_contexto_nacional_e_internacional</t>
  </si>
  <si>
    <t>L1M5P1 - Excelencia académica</t>
  </si>
  <si>
    <t>L1M5P2 - Ampliación y diversificación de la oferta académica</t>
  </si>
  <si>
    <t xml:space="preserve">L1M5P3 - Gestión y mejoramiento curricular </t>
  </si>
  <si>
    <t>L1M5P4 -  Fortalecimiento de las capacidades del capital humano docente</t>
  </si>
  <si>
    <t>LÍNEA 2.  INVESTIGACIÓN Y REDES DE CONOCIMIENTO PARA EL DESARROLLO DE LA SOCIEDAD</t>
  </si>
  <si>
    <t>_2._Motor_1_Creación_o_Investigación_Creación</t>
  </si>
  <si>
    <t>L2M1P1 - Desarrollo de las artes, la creación y la investigación creación</t>
  </si>
  <si>
    <t xml:space="preserve">L2M1P2  - Laboratorio de investigación creación </t>
  </si>
  <si>
    <t>_2._Motor_2_Articulación_con_el_sector_productivo_y_sociedad.</t>
  </si>
  <si>
    <t>L2M2P1 - Desarrollo de la investigación básica y aplicada con impacto en  aspectos sociales, políticos, culturales, económicos y/o tecnológicos en los contextos regional, nacional e internacional</t>
  </si>
  <si>
    <t>_2._Motor_2_Investigación_y_desarrollo_científico</t>
  </si>
  <si>
    <t>L2M2P2 - Movilidad docente para el fortalecimiento de la investigación</t>
  </si>
  <si>
    <t>L2M2P3 - Articulación con el sector externo para el fortalecimiento de la investigación</t>
  </si>
  <si>
    <t>_2._Motor_3_Innovación_y_desarrollo_tecnológico.</t>
  </si>
  <si>
    <t>L2M3P1 - Apropiación de proyectos de investigación de base tecnológica</t>
  </si>
  <si>
    <t>L2M3P2 -  Consolidación del Centro de Investigaciones Científicas y Tecnológicas de la Universidad del Atlántico</t>
  </si>
  <si>
    <t>LÍNEA 3. IMPACTO REGIONAL, NACIONAL E INTERNACIONAL DESDE LA EXTENSIÓN Y PROYECCIÓN SOCIAL</t>
  </si>
  <si>
    <t>_3._Motor_1_Educación_continua_con_enfoque_global</t>
  </si>
  <si>
    <t xml:space="preserve">L3M1P1 - Fortalecimiento de los programas de educación continua con  pertinencia regional, nacional e internacional a través de la modernización de los procesos. </t>
  </si>
  <si>
    <t>_3._Motor_2_Articulación_con_el_sector_productivo_y_sociedad.</t>
  </si>
  <si>
    <t>L3M2P1 - Gestión de alianzas, convenios y proyectos para el  fomento del desarrollo  sostenible según la agenda (ODS), regional, nacional e internacional</t>
  </si>
  <si>
    <t>L3M2P2 - Fortalecimiento de la gestión de la Innovación y emprendimiento</t>
  </si>
  <si>
    <t>L3M2P3 - Proyección de los egresados como generadores de transformación y construcción social.</t>
  </si>
  <si>
    <t>L3M2P4 - Creación del Observatorio de Productividad y Desarrollo Social</t>
  </si>
  <si>
    <t>_3._Motor_3__Gestión_social_artística_y_cultural</t>
  </si>
  <si>
    <t>L3M3P1 - Fortalecimiento de los procesos de promoción y acceso a la cultura de la población.</t>
  </si>
  <si>
    <t>L3M3P2 - Divulgación y posicionamiento de productos artísticos y museográficos.</t>
  </si>
  <si>
    <t>L3M3P3 - Fortalecimiento a la gestión de actividades, proyectos y programas de proyección social.</t>
  </si>
  <si>
    <t>_3._Motor_4_Responsabilidad_social_universitaria_RSU</t>
  </si>
  <si>
    <t>L3M4P1 - Creación de políticas institucionales en RSU</t>
  </si>
  <si>
    <t xml:space="preserve">L3M4P2 - Fortalecer la participación en las iniciativas locales y globales de la agenda 2030 para el desarrollo sostenible. </t>
  </si>
  <si>
    <t xml:space="preserve">L3M4P3 - Posicionamiento del servicio social  de  asesoría  jurídica, representación  legal  y  litigio  estratégico del  consultorio  jurídico  y Centro de  Conciliación como solucionadores y mediadores de conflictos socio-jurídicos.  </t>
  </si>
  <si>
    <t>LÍNEA 4. BIENESTAR UNIVERSITARIO, SALUD MENTAL POSITIVA, INCLUSIÓN Y DEMOCRACIA</t>
  </si>
  <si>
    <t>_4._Motor_1_Fortalecimiento_para_la_permanencia_y_graduación_oportuna</t>
  </si>
  <si>
    <t>L4M1P1 - Promoción al acceso, permanencia y graduación estudiantil</t>
  </si>
  <si>
    <t>_4._Motor_2_Cultura_ciudadana_cultura_política_equidad_de_género_e_inclusión</t>
  </si>
  <si>
    <t>L4M2P1 - Cultura ciudadana, equidad y convivencia</t>
  </si>
  <si>
    <t>_4._Motor_3_Salud_mental_positiva_y_Desarrollo_humano_integral</t>
  </si>
  <si>
    <t>L4M3P1 - Promoción y mantenimiento de la salud en la comunidad universitaria</t>
  </si>
  <si>
    <t xml:space="preserve">LÍNEA 5. MODERNIZACIÓN DE LA GESTIÓN ADMINISTRATIVA </t>
  </si>
  <si>
    <t>_5._Motor_1_Fortalecimiento_institucional</t>
  </si>
  <si>
    <t xml:space="preserve">L5M1P1 - Mejoramiento y efectividad de procesos administrativos y académicos. </t>
  </si>
  <si>
    <t>L5M1P2 - Modernización de las herramientas tecnológicas y los sistemas de gestión.</t>
  </si>
  <si>
    <t xml:space="preserve">L5M1P3 - Planeación estratégica y fortalecimiento de los sistemas de gestión. </t>
  </si>
  <si>
    <t xml:space="preserve">L1M1P4 - Fomento de sostenibilidad ambiental.  </t>
  </si>
  <si>
    <t>L5M1P5 - Comunicación organizacional y logística institucional.</t>
  </si>
  <si>
    <t>L5M1P6 - Cooperación internacional y relacionamiento estratégico.</t>
  </si>
  <si>
    <t>_5._Motor_2_Fortalecimiento_de_la_estructura_organizativa_y_del_talento_humano.</t>
  </si>
  <si>
    <t>L5M2P1 - Equidad, bienestar y desarrollo laboral</t>
  </si>
  <si>
    <t>_5._Motor_3__Infraestructura_y_dotación_adecuada</t>
  </si>
  <si>
    <t>L5M3P1 - Diseño y adecuación de infraestructura inclusiva, sostenible y especializada en todas las sedes.</t>
  </si>
  <si>
    <t xml:space="preserve">L5M3P2 - Sostenimiento de la infraestructura física en todas las sedes. </t>
  </si>
  <si>
    <t xml:space="preserve">L5M3P3 - Campus atractivo armónico con el medio ambiente. </t>
  </si>
  <si>
    <t>L5M3P4 - Dotación y mantenimiento de infraestructura de redes de comunicación e infraestructura computacional.</t>
  </si>
  <si>
    <t>L5M3P5 - Dotación de espacios administrativos y académicos.</t>
  </si>
  <si>
    <t>Factores</t>
  </si>
  <si>
    <t>CARACTERÍSTICAS PARA LA AUTOEVALUACIÓN INSTITUCIONAL</t>
  </si>
  <si>
    <t>FACTOR</t>
  </si>
  <si>
    <t>CARACTERÍSTICAS</t>
  </si>
  <si>
    <t>Factor 1. Identidad institucional</t>
  </si>
  <si>
    <t>Factor 2. Gobierno institucional y transparencia</t>
  </si>
  <si>
    <t>Factor 3. Desarrollo, gestión y sostenibilidad institucional</t>
  </si>
  <si>
    <t>Factor 4. Mejoramiento continuo y autorregulación</t>
  </si>
  <si>
    <t>Factor 5. Estructura y procesos académicos</t>
  </si>
  <si>
    <t>Factor 6. Aportes de la investigación, la innovación, el desarrollo tecnológico y la creación</t>
  </si>
  <si>
    <t>Factor 7. Impacto social</t>
  </si>
  <si>
    <t>Factor 8. Visibilidad nacional e internacional</t>
  </si>
  <si>
    <t>Factor 9. Bienestar institucional</t>
  </si>
  <si>
    <t>Factor 10. Comunidad de profesores</t>
  </si>
  <si>
    <t>Factor 11. Comunidad de estudiantes</t>
  </si>
  <si>
    <t>Factor 12. Comunidad de Egresados</t>
  </si>
  <si>
    <t>Característica 1. Coherencia y pertinencia de la Misión.</t>
  </si>
  <si>
    <t>Característica 13. Cultura de la autoevaluación.</t>
  </si>
  <si>
    <t>Característica 17. Componentes formativos.</t>
  </si>
  <si>
    <t>Característica 21. Formación para la investigación, creación e innovación.</t>
  </si>
  <si>
    <t>Característica 23. Institución y entorno.</t>
  </si>
  <si>
    <t>Característica 28. Derechos y deberes de los profesores.</t>
  </si>
  <si>
    <t>Característica 33. Derechos y deberes de los estudiantes.</t>
  </si>
  <si>
    <t>Característica 5. Relación con grupos de interés.</t>
  </si>
  <si>
    <t>Característica 14. Procesos de autorregulación.</t>
  </si>
  <si>
    <t>Característica 24. Impacto cultural y artístico.</t>
  </si>
  <si>
    <t>Característica 26. Relaciones externas de profesores y estudiantes.</t>
  </si>
  <si>
    <t>Característica 37. Egresados y programas académicos.</t>
  </si>
  <si>
    <t>Característica 3. Formación integral construcción de identidad.</t>
  </si>
  <si>
    <t>Característica 9. Capacidad de gestión.</t>
  </si>
  <si>
    <t>Característica 15. Sistema interno de aseguramiento de la calidad.</t>
  </si>
  <si>
    <t>Característica 19. Componente de interacción y relevancia social.</t>
  </si>
  <si>
    <t>Característica 38. Relación de los egresados con la institución.</t>
  </si>
  <si>
    <t>Factor_4._Mejoramiento_continuo_y_autorregulación</t>
  </si>
  <si>
    <t>Característica 10. Recursos de apoyo académico.</t>
  </si>
  <si>
    <t>Característica 16. Evaluación de directivas, profesores y personal administrativo.</t>
  </si>
  <si>
    <t>Característica 20. Procesos de creación, modificación y ampliación De programas académicos.</t>
  </si>
  <si>
    <t>Característica 11. Desarrollo profesoral.</t>
  </si>
  <si>
    <t>Característica 32. Interacción académica de los profesores.</t>
  </si>
  <si>
    <t>Característica 11. Infraestructura física y tecnológica</t>
  </si>
  <si>
    <t>ASPECTOS DEL PLAN DE MEJORAMIENTO DEL PLAN DE MEJORAMIENTO INSTITUCIONAL, CON RESPONSABILIDAD DEL DEPARTAMENTO DE BIBLIOTECA DE LA UNIVERSIDAD DEL ATLÁNTICO</t>
  </si>
  <si>
    <t xml:space="preserve">ASPECTO DE MEJORA DE LA RESOLUCIÓN 4140 DE 2019 AL QUE RESPONDE </t>
  </si>
  <si>
    <t>NECESIDAD, DEBILIDAD O VULNERABILIDAD</t>
  </si>
  <si>
    <t>ACCIÓN DE MEJORA</t>
  </si>
  <si>
    <t>LISTADO DE TAREAS DE LA ACCIÓN DE MEJORA</t>
  </si>
  <si>
    <t xml:space="preserve">FÓRMULA O ESPECIFICACIONES DE MEDICIÓN DE LA TAREA </t>
  </si>
  <si>
    <t>PRIORIDAD DE EJECUCIÓN DE LA TAREA</t>
  </si>
  <si>
    <t xml:space="preserve">COSTO O INVERSIÓN APROXIMADA PARA EJECUCIÓN DE LA TAREA </t>
  </si>
  <si>
    <t>PESO DE LA TAREA EN EL PLAN DE MEJORAMIENTO</t>
  </si>
  <si>
    <t>ESTADO INICIAL DE LA META DE LA TAREA</t>
  </si>
  <si>
    <t>CELULAR DEL RESPONSABLE DE LA TAREA</t>
  </si>
  <si>
    <t>CORREO ELECTRÓNICO DEL RESPONSIBLE</t>
  </si>
  <si>
    <t>Factor No. 11. Recursos de apoyo académico e infraestructura física</t>
  </si>
  <si>
    <t>Característica No. 28 Recursos de apoyo académicos</t>
  </si>
  <si>
    <t>N/A</t>
  </si>
  <si>
    <t>Aunque se dispone de un importante número de bases de datos, la biblioteca digital de la Universidad del Atlántico, no cuenta con un metabuscador o motor que permita realizar la consulta de todas las bases de datos de manera simultanea</t>
  </si>
  <si>
    <t>Realizar mejroras al proceso de consulta de los recursos de bases de datos, con la finalidad de permitir la consulta simultanea de las bases de datos.</t>
  </si>
  <si>
    <t>Adquirir un software     para la biblioteca digital de la Universidad del Atlántico, que permita consultar de manera simultanea todas las bases de datos.</t>
  </si>
  <si>
    <t>SI</t>
  </si>
  <si>
    <t>Garantizar la disponibilidad permanente de las bases de Datos con las que cuenta la Universidad del Atlántico a nivel local o en espacio remoto</t>
  </si>
  <si>
    <t>A mediano plazo 
(hasta el 30 de diciembre de 2021)</t>
  </si>
  <si>
    <t>junio de 2019</t>
  </si>
  <si>
    <t>diciembre de 2021</t>
  </si>
  <si>
    <t xml:space="preserve"> Humano
- Físico 
- Financiero
- Tecnológico
</t>
  </si>
  <si>
    <t>L5_Modernización_de_la_gestion_universitaria</t>
  </si>
  <si>
    <t>M2_Sistemas_Modernos_De_Gestion</t>
  </si>
  <si>
    <t>P1: Renovación De La Plataforma De Los Sistemas De Información Con Alineación A La Nueva Legislación Y Modernización De Los Procesos</t>
  </si>
  <si>
    <t>Jefe del Departamento de Bibliotecas</t>
  </si>
  <si>
    <t>biblioteca@mail.uniatlantico.edu.co</t>
  </si>
  <si>
    <t xml:space="preserve">El Departamento de biblioteca no cuenta con un servicio de colección abierta, carece de equipos de computos actualizados para consultas, no posee mobiliarios adecuados, ni locaciones dinamicas y atractivas para los usuarios. </t>
  </si>
  <si>
    <t>Modernizar la prestación de los servicios de la Biblioteca Central,  con la adquisición de equipos de computo, adecuación de mobiliarios y locación dinámica y atractiva de los usuarios</t>
  </si>
  <si>
    <t>Gestionar la adquisición de equipos, mobiliarios, sistemas de seguridad y adecuación de locaciones para optimizar el proceso de Docencia desde el Departamento de Biblioteca de la Universidad del Atlántico</t>
  </si>
  <si>
    <t>(Número equipos, mobiliarios, sistemas de seguridad, adecuación de locaciones adquiridos para optimizar el proceso de Docencia desde el Departamento de Biblioteca / Número de equipos, mobiliario, sistemas de seguridad, adecuación de locaciones necesarios para optimizar el proceso de Docencia desde el Departamento de Biblioteca de la Universdiad del Atlántico) x 100</t>
  </si>
  <si>
    <t>A largo plazo 
(hasta el 30 de diciembre de 2022)</t>
  </si>
  <si>
    <t>diciembre de 2022</t>
  </si>
  <si>
    <t>Existencia de barreras tecnológicas y didácticas que dificultan la accesibilidad de los recursos de apoyo académico a las personas con alguna discapacidad.</t>
  </si>
  <si>
    <t>Diseñar estrategias que garanticen la accesibilidad de las personas con discapacidad a los recursos de apoyo académico para las personas discapacitadas</t>
  </si>
  <si>
    <t>Garantizar la accesibilidad de las personas con discapacidad a los recursos de apoyo académico para las personas discapacitadas</t>
  </si>
  <si>
    <t xml:space="preserve">(No. de personas discapacitadas de la Universidad del Atlántico con accesibilidad a los recursos de apoyo académico/ No. de personas discapacitadas de la Universidad del Atlántico) x 100  </t>
  </si>
  <si>
    <t>Renovar los equipos tecnológicos que soporten los software educativos especializados, e implementar más programas tecnológicos adecuados para la población con discapacidad</t>
  </si>
  <si>
    <t>(Número de equipos tecnológicos suficientes, adquiridos para satisfacer las necesidades de la población con discapacidad de la Universidad del Atlántico / Número de equipos tecnológicos necesarios para satisfacer las necesidades de la población con discapacidad que hace parte de la Universidad del Atlántico) x 100</t>
  </si>
  <si>
    <t>P3: Renovación De La Infraestructura Tecnológica</t>
  </si>
  <si>
    <t>CARGO</t>
  </si>
  <si>
    <t>Decanos</t>
  </si>
  <si>
    <t xml:space="preserve">Director de Unidad de Salud </t>
  </si>
  <si>
    <t>Plazos</t>
  </si>
  <si>
    <t>Jefe de Consultorio Jurídico y Centro de Conciliación</t>
  </si>
  <si>
    <t>A corto plazo 
(hasta el 30 de diciembre de 2020)</t>
  </si>
  <si>
    <t>Jefe de Oficina Control Interno</t>
  </si>
  <si>
    <t>Jefe de Oficina de Control Disciplinario</t>
  </si>
  <si>
    <t>Jefe de Oficina de Egresados</t>
  </si>
  <si>
    <t>Jefe de Oficina de Planeación</t>
  </si>
  <si>
    <t>LINEAS</t>
  </si>
  <si>
    <t>L1_Desarrollo_de_la_ciencia_la_tecnologia_la_innovacion_y_las_artes</t>
  </si>
  <si>
    <t>L2_Formacion_humanistica_y_cientifica_de_excelencia_y_pertinencia</t>
  </si>
  <si>
    <t>L3_Relaciones_universidad_y_sociedad_vinculacion_con_el_entorno</t>
  </si>
  <si>
    <t>L4_Bienestar_universitario_democracia_y_convivencia</t>
  </si>
  <si>
    <t>L1:DESARROLLO DE LA CIENCIA LA TECNOLOGIA LA INNOVACION Y LAS ARTES</t>
  </si>
  <si>
    <t>L2:FORMACIÓN HUMANÍSTICA Y CIENTÍFICA DE EXCELENCIA Y PERTINENCIA</t>
  </si>
  <si>
    <t>L3:RELACIONES UNIVERSIDAD Y SOCIEDAD, VINCULACIÓN CON EL ENTORNO</t>
  </si>
  <si>
    <t>L4:BIENESTAR UNIVERSITARIO, DEMOCRACIA Y CONVIVENCIA</t>
  </si>
  <si>
    <t>L5:MODERNIZACIÓN DE LA GESTIÓN UNIVERSITARIA</t>
  </si>
  <si>
    <t>Jefe de Oficina de Relaciones Interinstitucionales e Internacionales</t>
  </si>
  <si>
    <t>M1_Investigacion_Y_Desarrollo_Cientifico</t>
  </si>
  <si>
    <t>M1_Cualificacion_De_La_Planta_Docente</t>
  </si>
  <si>
    <t>M1_Relacion_Universidad_Estado_Empresa</t>
  </si>
  <si>
    <t>M1_Desarrollo_Humano_Integral</t>
  </si>
  <si>
    <t>M1_Viabilidad_Financiera</t>
  </si>
  <si>
    <t>M2_Innovacion_Y_Desarrollo_Tecnologico</t>
  </si>
  <si>
    <t>M3_Investigacion_Y_Creacion_Artistica</t>
  </si>
  <si>
    <t>M2_Formacion_Integral</t>
  </si>
  <si>
    <t>M3_Pertinencia_E_Innovacion_Curricular</t>
  </si>
  <si>
    <t>M4_Ampliacion_Y_Diversificacion_En_Forma_Sostenible_De_La_Oferta_Academica</t>
  </si>
  <si>
    <t>M5_Excelencia_Academica</t>
  </si>
  <si>
    <t>M2_Vinculacion_Con_Los_Egresados</t>
  </si>
  <si>
    <t>M3_Apropiacion_Social_Del_Conocimiento</t>
  </si>
  <si>
    <t>M4_Internacionalizacion</t>
  </si>
  <si>
    <t>M2_Cultura_Ciudadana_Convivencia_Y_Participación</t>
  </si>
  <si>
    <t>M3_Acceso_A_La_Universidad_Y_Equidad_En_Las_Condiciones</t>
  </si>
  <si>
    <t>Jefe de Oficina Informática</t>
  </si>
  <si>
    <t>P1: Fortalecimiento De Grupos De Investigación</t>
  </si>
  <si>
    <t>P1: Fortalecimiento De La Gestión Tecnológica Y La Innovación Apoyada En Un Sistema De Protección De La Propiedad Intelectual</t>
  </si>
  <si>
    <t>P1: Creación Del Programa De Industrias Culturales Y Creativas Para El Desarrollo Y Fomento De La Industria Naranja En La Universidad</t>
  </si>
  <si>
    <t>P1: Consolidación De Una Planta Docente De Excelencia</t>
  </si>
  <si>
    <t>P1: N/A</t>
  </si>
  <si>
    <t>P1: Proceso De Formación En Bilingüismo</t>
  </si>
  <si>
    <t>P1: Aumento De La Cobertura De Los Programas De Pregrado Y Postgrado</t>
  </si>
  <si>
    <t>P1: Evaluación Y Acreditación De La Oferta Académica</t>
  </si>
  <si>
    <t>P1: Mercadeo Y Potenciación De La Oferta De Productos Y Servicios De La Universidad</t>
  </si>
  <si>
    <t>P1: Vinculación Con Los Graduados</t>
  </si>
  <si>
    <t>P1: Promoción De La Apropiación Social Del Conocimiento</t>
  </si>
  <si>
    <t>P1: Participación Internacional En La Investigación</t>
  </si>
  <si>
    <t>P1: Integración De La Comunidad Universitaria Y Sentido De Pertenencia "Yo Soy Uniatlantico"</t>
  </si>
  <si>
    <t>P1: Cultura Ciudadana, Democracia Y Convivencia "La Fábrica De Propuestas"</t>
  </si>
  <si>
    <t>P1: Programa De Apoyo A La Permanencia Y Graduación Estudiantil: "Mi Proyecto De Vida Uniatlántico</t>
  </si>
  <si>
    <t xml:space="preserve">P1: Plan Gestión Administrativa, Financiera </t>
  </si>
  <si>
    <t>Jefe del Departamento Calidad Integral en la Docencia</t>
  </si>
  <si>
    <t>P2: Fortalecimiento Del Sistema Institucional De Publicaciones Científicas</t>
  </si>
  <si>
    <t>P2: Promover Y Fomentar La Cultura Del Emprendimiento En La Comunidad Universitaria</t>
  </si>
  <si>
    <t>P2: Relevo Generacional</t>
  </si>
  <si>
    <t>P2: Innovación Y Desarrollo Curricular</t>
  </si>
  <si>
    <t>P2: Evaluación Y Acreditación Institucional</t>
  </si>
  <si>
    <t>P2: Potenciación En La Oferta De Programas De Educación Continua</t>
  </si>
  <si>
    <t>P2: Creación Del Programa De Proyección Social Universitaria</t>
  </si>
  <si>
    <t>P2: Movilidad Internacional Como Experiencia De Vida Y Apoyo A La Investigación</t>
  </si>
  <si>
    <t>P2:  Estilos De Vida Saludable “Elijo Ser Saludable”</t>
  </si>
  <si>
    <t>P2: Inclusión, Derechos Humanos Y Paz</t>
  </si>
  <si>
    <t>P2: Desarrollo De La Infraestructura Física Para Bienestar</t>
  </si>
  <si>
    <t>P2: Fortalecimiento De La Auto-Sostenibilidad</t>
  </si>
  <si>
    <t>P2: Academias De Certificación Tecnológicas</t>
  </si>
  <si>
    <t>Jefe del Departamento de Admisiones y Registro Académico</t>
  </si>
  <si>
    <t>P3: Fortalecimiento De La Red Institucional De Semilleros De Investigación</t>
  </si>
  <si>
    <t>P3: Capacitación Y Formación Avanzada De La Planta Docente</t>
  </si>
  <si>
    <t>P3: Ampliación, Diversificación, Regionalización De La Oferta Institucional A Nivel De Pregrado Y Postgrado</t>
  </si>
  <si>
    <t>P3: Fortalecimiento Y Diversificación De Los Recursos Educativos Para La Docencia Y La Investigación</t>
  </si>
  <si>
    <t>P3: Aumento De La Participación De La Universidad Del Atlántico En Proyectos De Desarrollo Regional</t>
  </si>
  <si>
    <t>P3: Programa De Apoyo Institucional Para El Relevo Generacional</t>
  </si>
  <si>
    <t>P3: Integración Cultural Y Deportiva Y Participación De Los Grupos En La Sociedad</t>
  </si>
  <si>
    <t>P3: Espacios De Integración Y Desarrollo Humano Para El Bienestar De La Comunidad Universitaria</t>
  </si>
  <si>
    <t>P3: Bienestar Con Calidad</t>
  </si>
  <si>
    <t>P3: Optimización Bienes, Suministros Y Servicios</t>
  </si>
  <si>
    <t>P4: Articulación Docencia E Investigación</t>
  </si>
  <si>
    <t>P4: Evaluación De La Función Docente</t>
  </si>
  <si>
    <t>P4: Fortalecimiento Del Programa De Prácticas Profesionales De Las Facultades</t>
  </si>
  <si>
    <t>P4: Doble Titulación Con Instituciones Internacionales</t>
  </si>
  <si>
    <t>P4: Nuevos Modelos De Bienestar</t>
  </si>
  <si>
    <t>P4: Conectividad En Bloques Y Áreas Abiertas De La Universidad</t>
  </si>
  <si>
    <t>Jefe del Departamento de Bienes y Suministros</t>
  </si>
  <si>
    <t>P5: Multilingüismo Y Pluriculturalidad</t>
  </si>
  <si>
    <t>P5: Sistema De Información Y Comunicación</t>
  </si>
  <si>
    <t>Jefe del Departamento de Desarrollo Humano Integral</t>
  </si>
  <si>
    <t>P6: Internacionalización En Casa</t>
  </si>
  <si>
    <t>P6: Mejoramiento Del Servicio De Gestión Tecnológica Y Comunicaciones</t>
  </si>
  <si>
    <t>Jefe del Departamento de Gestión Financiera</t>
  </si>
  <si>
    <t>P7: Programas De Responsabilidad Social Universitario Con Componente Internacional</t>
  </si>
  <si>
    <t>P7: Sistemas Integral De Gestión De Calidad</t>
  </si>
  <si>
    <t>Jefe del Departamento de Investigaciones</t>
  </si>
  <si>
    <t>P8: Convenios Nacionales E Internacionales Para La Integración</t>
  </si>
  <si>
    <t>P8: Sistema De Gestión Ambiental (Sga) De La Universidad Del Atlántico Con Base En Los Requerimientos De La Norma Iso 14001</t>
  </si>
  <si>
    <t>Jefe del Departamento de Investigaciones Jurídicas</t>
  </si>
  <si>
    <t>P9: Cooperación Internacional</t>
  </si>
  <si>
    <t>P9: Programa De Gestión Integral De Residuos (Pgir)</t>
  </si>
  <si>
    <t>Jefe del Departamento de Postgrados</t>
  </si>
  <si>
    <t>P10: Programa De Gestión Eficiente De La Energía</t>
  </si>
  <si>
    <t>Jefe del Departamento de Regionalización</t>
  </si>
  <si>
    <t>P11: Programa De Gestión Eficiente Del Agua</t>
  </si>
  <si>
    <t>Jefe del Departamento de Servicios Generales</t>
  </si>
  <si>
    <t>P12: Programa De Educación Para La Sustentabilidad</t>
  </si>
  <si>
    <t>Jefe del Departamento de Talento Humano</t>
  </si>
  <si>
    <t xml:space="preserve">P13: Plan Maestro Del Campus Universitario </t>
  </si>
  <si>
    <t>Jefe del Departamento Extensión y Proyección Social</t>
  </si>
  <si>
    <t xml:space="preserve">P14: Plan De Capacitación </t>
  </si>
  <si>
    <t>Jefe Museo de Antropología</t>
  </si>
  <si>
    <t>P15: Orden En La Casa. Plan De Bienestar Laboral</t>
  </si>
  <si>
    <t>Jefe Oficina de Asesoría Jurídica</t>
  </si>
  <si>
    <t>P16: Orden En La Casa. Sistema De Gestión De Salud Y Seguridad En El Trabajo.</t>
  </si>
  <si>
    <t>Rector</t>
  </si>
  <si>
    <t>P17: Optimización De Los Recursos Físicos Y Tecnológicos Para La Conservación De Documentos</t>
  </si>
  <si>
    <t>Secretario General</t>
  </si>
  <si>
    <t>P18: Procesos Archivísticos</t>
  </si>
  <si>
    <t>Vicerrector Administrativo y Financiero</t>
  </si>
  <si>
    <t>P19: Gestión Del Talento Humano</t>
  </si>
  <si>
    <t>Vicerrector de Bienestar Universitario</t>
  </si>
  <si>
    <t>P20: Gestión Nominas</t>
  </si>
  <si>
    <t>Vicerrector de Investigación, Extensión y Proyección Social</t>
  </si>
  <si>
    <t>P21: Asesoría Jurídica</t>
  </si>
  <si>
    <t>Vicerrectora de Docencia</t>
  </si>
  <si>
    <t>P22: Gestión Planeación Estratégica</t>
  </si>
  <si>
    <t>P23: Responsabilidad Social Universitaria RSU</t>
  </si>
  <si>
    <t>P24: Biodiversidad</t>
  </si>
  <si>
    <t>P25: Gestión de Calidad del Aire y Cambio Climático</t>
  </si>
  <si>
    <t>P26: Renovación De La Plataforma De Los Sistemas De Información Con Alineación A La Nueva Legislación Y Modernización De Los Procesos</t>
  </si>
  <si>
    <t>P27: Administración y gestión del control interno </t>
  </si>
  <si>
    <t>P28: Elecciones</t>
  </si>
  <si>
    <t>P29: Gestión de Grados</t>
  </si>
  <si>
    <t>P30: Administración de los Consejos Superior y Académico.</t>
  </si>
  <si>
    <r>
      <t xml:space="preserve">CÓDIGO:  </t>
    </r>
    <r>
      <rPr>
        <sz val="10"/>
        <rFont val="Arial"/>
        <family val="2"/>
      </rPr>
      <t>FOR-AA-005</t>
    </r>
  </si>
  <si>
    <t xml:space="preserve">                                                                                                                            FORMULACIÓN Y SEGUIMIENTO DEL PLAN DE MEJORAMIENTO INSTITUCIONAL</t>
  </si>
  <si>
    <r>
      <t xml:space="preserve">VERSIÓN:  </t>
    </r>
    <r>
      <rPr>
        <sz val="10"/>
        <rFont val="Arial"/>
        <family val="2"/>
      </rPr>
      <t>1</t>
    </r>
  </si>
  <si>
    <t>FECHA DE SEGUIMIENTO 1</t>
  </si>
  <si>
    <t>FECHA DE SEGUIMIENTO 2</t>
  </si>
  <si>
    <t>FORMULACIÓN Y SEGUIMIENTO DEL PLAN DE MEJORAMIENTO INSTITUCIONAL</t>
  </si>
  <si>
    <r>
      <t xml:space="preserve">FECHA: </t>
    </r>
    <r>
      <rPr>
        <sz val="10"/>
        <rFont val="Arial"/>
        <family val="2"/>
      </rPr>
      <t>23/JUN/2026</t>
    </r>
  </si>
  <si>
    <t>DESCRIPCIÓN DE LA GESTIÓN REALIZADA 
(SEGUIMIENTO 1)</t>
  </si>
  <si>
    <t>DESCRIPCIÓN DE LA GESTIÓN REALIZADA  
(SEGUIMIENTO 2)</t>
  </si>
  <si>
    <t>EVIDENCIA DE SEGUIMIENTO 1</t>
  </si>
  <si>
    <t>EVIDENCIA DE
SEGUIMIENTO 2</t>
  </si>
  <si>
    <t>Fortalecer las estrategias de medición del impacto de las políticas, proyectos, programas y acciones de la comunidad universitaria establecidas en el Plan de Desarrollo Institucional (PDI) 2022-2031, titulado "Juntos Construimos Uníversidad" .</t>
  </si>
  <si>
    <t>Continuar fortaleciendo las estrategias que se vienen implementado en la medición del impacto de las políticas, proyectos, programas y acciones de la comunidad universitaria según lo establecido en el Plan de Desarrollo Institucional (POI) 2022-2031, titulado "Juntos Construimos Uníversidad" .</t>
  </si>
  <si>
    <t>X</t>
  </si>
  <si>
    <t>Implementar un sistema de evaluación y seguimiento para los proyectos, programas y políticas del Plan de Desarrollo Institucional (PDI) 2022-2031, a través de una plataforma digital que facilite la recopilación, análisis y difusión de datos cualitativos y cuantitativos. Este sistema incluirá indicadores clave de rendimiento (KPI) alineados con los objetivos estratégicos del PDI y empleará metodologías participativas que involucren a la comunidad educativa</t>
  </si>
  <si>
    <t>Diseñar un instrumento de evaluación de impacto de las políticas, proyectos, programas y acciones institucionales, alineado con los objetivos estratégicos.</t>
  </si>
  <si>
    <t>Porcentaje de  acciones evaluadas = (N° de acciones evaluadas  / N° de acciones del PDI) x 100</t>
  </si>
  <si>
    <t>Mediano Plazo</t>
  </si>
  <si>
    <t>anual</t>
  </si>
  <si>
    <t xml:space="preserve">L5 - Modernización de la Gestión Administrativa </t>
  </si>
  <si>
    <t>M1 - Fortalecimiento institucional</t>
  </si>
  <si>
    <t xml:space="preserve">P3 - Planeación estratégica y fortalecimiento de los sistemas de gestión. </t>
  </si>
  <si>
    <t>Recurso humano, infraestructura, tecnológicos y recursos del plan de desarrollo destinados según la línea, motor y proyecto</t>
  </si>
  <si>
    <t>Recursos adicionales de inversión</t>
  </si>
  <si>
    <t xml:space="preserve">
Oficina de Planeación</t>
  </si>
  <si>
    <t xml:space="preserve">planeacion@mail.uniatlantico.edu.co </t>
  </si>
  <si>
    <t>Desarrollar una plataforma institucional de seguimiento y visualización de resultados de impacto para la toma de decisiones.</t>
  </si>
  <si>
    <t>Módulo digital en el sistema de información institucional operativo</t>
  </si>
  <si>
    <t>Característica 3. Formación Integral y construcción de identidad</t>
  </si>
  <si>
    <t>Fotalecer la identidad y el sentido de pertinencia institucional para la apropiación de la misión y la visión generando cultura institucional</t>
  </si>
  <si>
    <t>Implementar una escuela de pensamiento que proyecte los valores, principios e ideales institucionales en la comunidad educativa</t>
  </si>
  <si>
    <t>Diseñar la estructura y el alcance de la escuela del pensamiento Uniatlantico</t>
  </si>
  <si>
    <t>Documento propuesta se  de la escuela del pensamiento Uniatlantico</t>
  </si>
  <si>
    <t>Corto Plazo</t>
  </si>
  <si>
    <t>única</t>
  </si>
  <si>
    <t>Departamento de Calidad Académica</t>
  </si>
  <si>
    <t>calidadacademica@mail.uniatlantico.edu.co</t>
  </si>
  <si>
    <t>Implementar la escuela de pensamiento Uniatlantico</t>
  </si>
  <si>
    <t>Porcentaje de actividades ejecutadas=(Numero de actividades ejecutadas/ Numero de actividades planeadas) /* 100</t>
  </si>
  <si>
    <t>Actualizar el Estatuto Docente de la Universidad del Atlántico e implementar estrategias para la asignación equitativa y eficiente de actividades docentes y académico-administrativas, asegurando su seguimiento y evaluación semestral.</t>
  </si>
  <si>
    <t>Avanzar en la actualización del estatuto docente.
Actualizar estatuto docente e  implementar  estrategias para     la     asignación     de actividades      docentes      y académico-administrativas, seguimiento   y   evaluación semestral.</t>
  </si>
  <si>
    <t>Renovar el Estatuto Docente, incluyendo criterios claros para la asignación equitativa de funciones, así como mecanismos de evaluación periódica, garantizando la eficiencia académica y la calidad institucional.</t>
  </si>
  <si>
    <t>Conformar una comisión para la revisión y actualización del Estatuto Docente, con participación de docentes, directivos y expertos jurídicos</t>
  </si>
  <si>
    <t>Comisión constituida con Acta de conformación y cronograma de trabajo</t>
  </si>
  <si>
    <t>M2 - Fortalecimiento de la estructura organizativa y del talento humano.</t>
  </si>
  <si>
    <t>P1 - Equidad, bienestar y desarrollo laboral</t>
  </si>
  <si>
    <t>Vicerrectoría de Docencia / Representantes de Docentes y Directivas Académicas ante el Superior</t>
  </si>
  <si>
    <t xml:space="preserve">vicedocencia@mail.uniatlantico.edu.co </t>
  </si>
  <si>
    <t>Organizar Reuniones y Talleres participativos con la comunidad docente para obtener insumos y consensuar propuestas.</t>
  </si>
  <si>
    <t>Porcentaje de reuniones ejecutadas=(Numero de reuniones ejecutadas/ Numero de reuniones planeadas) /* 100</t>
  </si>
  <si>
    <t>Diseñar una propuesta actualizada del Estatuto Docente que integre criterios de asignación equitativa de funciones y mecanismos de seguimiento</t>
  </si>
  <si>
    <t>Documento propuesto del nuevo Estatuto para comentarios y matriz comparativa con el estatuto vigente;</t>
  </si>
  <si>
    <t>Presentar el documento final del Estatuto Docente ante el Consejo Superior para su aprobación.</t>
  </si>
  <si>
    <t>Estatuto docente actualizado y aprobado por el CS</t>
  </si>
  <si>
    <t>Fortalecer y diversificar los canales, estrategias y mecanismos de integración para incrementar la participación activa de la comunidad académica en actividades de formación integral, escenarios democráticos y procesos de rendición de cuentas, asegurando un ambiente de participación inclusivo y transparente.</t>
  </si>
  <si>
    <t>Mejorar  los  indicadores  de participación          de          la comunidad   académica   en actividades   de   formación integral,       actividades       y escenarios     democráticos, rendición  de  cuentas  entre otros,               fortaleciendo, canales,       estrategias       y mecanismos                         de integración, para garantizar
la alta participación.
Mejorar  la  implementación de  los espacios de  redición de   cuentas,   entorno  a   su metodología,   así   como   la incorporación        de        las necesidades de acciones de mejora     en     el     plan     de mejoramiento institucional.</t>
  </si>
  <si>
    <t>Implementar una estrategia institucional de participación inclusiva que promueva la formación integral, la deliberación democrática y la transparencia, mediante canales diversos y accesibles para todos los estamentos universitarios.</t>
  </si>
  <si>
    <t>Realizar un diagnóstico participativo sobre los niveles de vinculación, percepción y participación de los diferentes estamentos en los procesos de formación, gobernanza y rendición de cuentas</t>
  </si>
  <si>
    <t>Informe técnico de resultados con un instrumento aplicado con un nivel de confianza del 95%</t>
  </si>
  <si>
    <t xml:space="preserve">P1 - Mejoramiento y efectividad de procesos administrativos y académicos. </t>
  </si>
  <si>
    <t>Oficina de Planeación
Dirección de Comunicacioness
Vicerrectoría
Ofician de Egresados</t>
  </si>
  <si>
    <t xml:space="preserve">planeacion@mail.uniatlantico.edu.co 
comunicaciones@mail.uniatlantico.edu.co 
vicedocencia@mail.uniatlantico.edu.co 
egresados@mail.uniatlantico.edu.co </t>
  </si>
  <si>
    <t>Diseñar una estrategia institucional de participación que articule mecanismos presenciales, virtuales y mixtos para convocar a estudiantes, docentes y administrativos</t>
  </si>
  <si>
    <t>Documento de Plan Institucional de participación</t>
  </si>
  <si>
    <t>Evaluar el impacto de la implementación de las nuevas estrategias de participación de la comunidad academica en los diferentes espacios</t>
  </si>
  <si>
    <t>Porcentaje de estrategias con aprobación de la comunidad &gt;75% = (Numero de estrategias nuevas evaludas con aprobación &gt; 75%/ Numero de estrategias nuevas evaludas) * 100</t>
  </si>
  <si>
    <t>Largo Plazo</t>
  </si>
  <si>
    <t>Fortalecer el apoyo en recurso humano y tecnológico para garantizar la inclusión de personas con discapacidad visual, auditiva y de movilidad, mediante un estudio detallado sobre la disponibilidad de espacios, infraestructura tecnológica y adecuaciones físicas, incluyendo rampas, ascensores y señalización accesible.</t>
  </si>
  <si>
    <t>Mejorar el apoyo en recurso humano  y  tecnológico  que promueva   la   inclusió visual y auditiva así como de
movilidad   entre   otros,    a partir   de   un   estudio   que detalle    disponibilidad    de espacios   e   infraestructura tecnológica   incluyente,  así como adecuación en planta física;  rampas,  ascensores,
señalización entre otros.n   de los          estudiantes          en
condición  de  discapacidad</t>
  </si>
  <si>
    <t>Implementar un plan integral de inclusión que contemple recursos humanos capacitados, tecnologías asistivas y adecuaciones físicas, garantizando condiciones de accesibilidad universal en los diferentes campus de la Universidad del Atlántico.</t>
  </si>
  <si>
    <t>Realizar un diagnóstico institucional sobre condiciones actuales de infraestructura, equipamiento tecnológico y recursos humanos disponibles para la atención de personas con discapacidad.</t>
  </si>
  <si>
    <t>Informe técnico del diagnóstico sobre condiciones actuales de infraestructura, equipamiento tecnológico y recursos humanos disponibles para la atención de personas con discapacidad.</t>
  </si>
  <si>
    <t>M3 - Infraestructura y dotación adecuada</t>
  </si>
  <si>
    <t>P1 - Diseño y adecuación de infraestructura inclusiva, sostenible y especializada en todas las sedes.</t>
  </si>
  <si>
    <t>Oficina de Planeación
Departamento de Infraestructura y SErvicios Generales
Departamento de Biblioteca
Diverser</t>
  </si>
  <si>
    <t xml:space="preserve">planeacion@mail.uniatlantico.edu.co 
serviciosgenerales@mail.uniatlantico.edu.co 
biblioteca@mail.uniatlantico.edu.co 
diverser@mail.uniatlantico.edu.co </t>
  </si>
  <si>
    <t>Diseñar un plan de adecuación física y de adquisición tecnológica para la accesibilidad en aulas, laboratorios, auditorios, bibliotecas y demás espacios institucionales.</t>
  </si>
  <si>
    <t>Plan que contenga propuestas de adecuación; lista de tecnologías inclusivas y cronograma de ejecución.</t>
  </si>
  <si>
    <t>Fortalecer la dotación tecnológica con herramientas asistivas (lectores de pantalla, bucles magnéticos, software de accesibilidad, plataformas con intérprete de lengua de señas, etc.).</t>
  </si>
  <si>
    <t>Porcentaje de soluciones tecnológicas inclusivas implementadas = (N° de soluciones tecnológicas implementadas / N° de soluciones proyectadas) x 100</t>
  </si>
  <si>
    <t>Capacitar al personal docente, administrativo y de servicios generales en atención inclusiva, trato digno y manejo de tecnologías de apoyo.</t>
  </si>
  <si>
    <t>Porcentaje de personal capacitado = (N° de personas capacitadas / Total de personal vinculado) x 100</t>
  </si>
  <si>
    <t>L1 - Formación Académica Integral</t>
  </si>
  <si>
    <t>M4 - Procesos académicos inclusivos e interculturales</t>
  </si>
  <si>
    <t>P1 - Política de Educación Inclusiva e Intercultural</t>
  </si>
  <si>
    <t>Vicerrectoría de Docencia</t>
  </si>
  <si>
    <t>Formular un Plan de Infraestructura integral que optimice la dotación, organización y modernización de los diferentes campus y sedes de la Universidad del Atlántico, asegurando su alineación con las necesidades misionales, administrativas y con las demandas del entorno externo.</t>
  </si>
  <si>
    <t>Diseñar       un       Plan       de infraestructura,               para mejorar     la    dotación,     la organización            y            la modernización de la misma, considerando los diferentes campus    y    sedes    de    la Universidad   del   Atlántico, que                            responda
completamente        a        las necesidades      presentadas para   el   desarrollo   de   las actividades     misionales     y administrativas        de        la Universidad   del   Atlántico, así como para las exigencias del contexto externo.
Desarrollar las acciones que permitan llevar a cabo de manera permanente y sostenida, los procesos de mantenimiento de la infraestructura física y tecnológica de la universidad con recursos presupuestales suficientes y claramente definidos.</t>
  </si>
  <si>
    <t>Implementar un Plan Maestro de Infraestructura que responda a los requerimientos académicos, investigativos, administrativos y de bienestar universitario, articulado con el Plan de Desarrollo Institucional (PDI) y orientado por criterios de sostenibilidad, accesibilidad, seguridad y eficiencia operativa.</t>
  </si>
  <si>
    <t>Realizar un diagnóstico técnico y funcional del estado actual de la infraestructura física y tecnológica de todos los campus y sedes de la Universidad.</t>
  </si>
  <si>
    <t>Informe de diagnóstico con fichas técnicas por sede; planos actualizados; informes fotográficos; matrices de evaluación.</t>
  </si>
  <si>
    <t xml:space="preserve">P2 - Sostenimiento de la infraestructura física en todas las sedes. </t>
  </si>
  <si>
    <t>Oficina de Planeación
Departamento de Infraestructura y SErvicios Generales
Departamento de Biblioteca</t>
  </si>
  <si>
    <t xml:space="preserve">planeacion@mail.uniatlantico.edu.co 
serviciosgenerales@mail.uniatlantico.edu.co 
biblioteca@mail.uniatlantico.edu.co </t>
  </si>
  <si>
    <t>Diseñar el Plan Maestro de Infraestructura, priorizando necesidades académicas, administrativas, tecnológicas, de bienestar y crecimiento institucional.</t>
  </si>
  <si>
    <t>Plan Maestro de Infraestructura aprobado institucionalmente, con horizonte de planeación a 10 años.</t>
  </si>
  <si>
    <t>Gestionar recursos internos y externos para la ejecución del Plan de Infraestructura, articulando fuentes presupuestales propias, de nivel departamental y de nivel nacional.</t>
  </si>
  <si>
    <t>Porcentaje de Recursos externos invertidos en el Plan de Infraestructura = (Recursos gestionados externos invertidos/Total de Recursos Invertidos en el plan) * 100</t>
  </si>
  <si>
    <t xml:space="preserve">Rectoria 
Vicerectoria de Investigaciones, extensión y proyección social.
Facultades. </t>
  </si>
  <si>
    <t>Optimizar la gestión y sistematización de la información institucional mediante el diseño e implementación de un Sistema de Información Digital Integrado, que permita la actualización y consulta en tiempo real de datos financieros, infraestructura, crecimiento institucional y evaluación académica de docentes y estudiantes.</t>
  </si>
  <si>
    <t>Mejorar      la      gestión      y sistematización        de        la información,  dado  que  no se  cuenta  con  un  Sistema de  información  digital,  con un  software  que  posibilite presentar datos financieros actualizados   articulado,   al reconocimiento de la planta física,    su    crecimiento    y proyección      así   como   el sistema       académico      de evaluación     a   docentes   y estudiantes.</t>
  </si>
  <si>
    <t>Elaborar un Sistema de Información Institucional Digital integrado, interoperable, seguro y accesible, que unifique y sistematice la gestión de datos clave en las áreas administrativas, académicas, financieras y de infraestructura, mejorando la toma de decisiones estratégicas y operativas.</t>
  </si>
  <si>
    <t>Realizar un inventario técnico y funcional de los sistemas de información actualmente utilizados en las áreas clave de la Universidad del Atlántico.</t>
  </si>
  <si>
    <t>Documento consolidado que identifique debilidades, duplicidades, brechas tecnológicas y necesidades de interoperabilidad</t>
  </si>
  <si>
    <t xml:space="preserve">
Departamento de Calidad Académica</t>
  </si>
  <si>
    <t>Desarrollar la arquitectura del nuevo Sistema de Información Institucional Digital con módulos integrados para gestión académica, financiera, infraestructura y talento humano.</t>
  </si>
  <si>
    <t>Documento de diseño y desarrollo arquitectónico del sistema, con diagramas de flujo y mockups de interfaz</t>
  </si>
  <si>
    <t>P2 - Modernización de las herramientas tecnológicas y los sistemas de gestión.</t>
  </si>
  <si>
    <t>Implementar progresivamente los módulos del Sistema de Información Digital con acceso seguro para los diferentes actores institucionales.</t>
  </si>
  <si>
    <t xml:space="preserve">Modulos operativos del Sistema = (N° de módulos implementados / N° total de módulos proyectados) x 100
</t>
  </si>
  <si>
    <t>Capacitar a los usuarios institucionales (directivos, docentes, administrativos y estudiantes) en el uso del sistema y sus funcionalidades.</t>
  </si>
  <si>
    <t>Porcentaje de Ususarios Capacitados =(N° de usuarios capacitados / Total de usuarios registrados por módulo) x 100</t>
  </si>
  <si>
    <t>Optimizar los mecanismos de adquisición de bienes y servicios tecnológicos para el fortalecimiento de la comunicación estratégica sobre las inversiones realizadas, garantizando mayor eficiencia y transparencia en los procesos de compra de licencias de software, infraestructura tecnológica, suscripciones a bases de datos, libros y revistas electrónicas, así como el servicio de LAN y WiFi, entre otros.</t>
  </si>
  <si>
    <t>Mejorar los mecanismos de compras      así      como      la comunicación     estratégica de           las           inversiones realizadas    en    lo    que    se refiere      a      compras      de licencias    de    software    e infraestructura  tecnológica,    suscripciones bases   de   datos,   libros   y revistas              electrónicas, servicio de LAN y WIFI.</t>
  </si>
  <si>
    <t>Implementar un modelo institucional de adquisición y gestión de bienes y servicios tecnológicos, basado en criterios de eficiencia, planeación anticipada, transparencia y sostenibilidad, acompañado de estrategias de divulgación que fortalezcan el uso responsable y pertinente por parte de la comunidad universitaria.</t>
  </si>
  <si>
    <t>Elaborar un diagnóstico del estado actual de los procesos de adquisición tecnológica que permita la identificación de las necesidades prioritarias en infraestructura tecnológica y servicios de conectividad.</t>
  </si>
  <si>
    <t>Documento diagnóstico del estado actual de los procesos de adquisición tecnológica</t>
  </si>
  <si>
    <t>Oficina de Gestión Tecnológica y de la información
Departamentamento de Bienes y Suministros</t>
  </si>
  <si>
    <t xml:space="preserve">informatica@mail.uniatlantico.edu.co 
bienesysuministros@mail.uniatlantico.edu.co </t>
  </si>
  <si>
    <t>Actualizar los procesos de gestión tecnológica y comunicaciones, al igual que el de gestión de bienes, suministros y servicios para la adquisición de infraestructura tecnológica y servicios de conectividad.</t>
  </si>
  <si>
    <t>Número de procesos modificados en la plataforma de isolucion</t>
  </si>
  <si>
    <t>Desarrollar una campaña institucional de socialización del uso y aprovechamiento de los recursos tecnológicos adquiridos, dirigida a docentes, estudiantes y administrativos</t>
  </si>
  <si>
    <t>Numero de campañas anuales de socialización y capacitación sobre nuevas herramientas y recursos digitales disponibles.</t>
  </si>
  <si>
    <t>Evaluar anualmente el impacto y uso efectivo de los recursos tecnológicos adquiridos para su optimización.</t>
  </si>
  <si>
    <t>Informes de análsis del impacto y uso efectivo de los recursos tecnológicos adquiridos para su optimización.</t>
  </si>
  <si>
    <t>Continuar las acciones que permitan diversificar e incrementar las fuentes de ingreso para el desarrollo de las actividades misionales.</t>
  </si>
  <si>
    <t>Ampliar los servicios de extensión,  la formulación de proyectos financiables por convocatorias nacionales e internacionales y el fortalecimiento de la transferencia de conocimiento, para la generación recursos por fuentes externas.</t>
  </si>
  <si>
    <t>Realizar un diagnóstico que permita identificar las fuentes actuales de ingresos y evaluar su potencial de crecimiento</t>
  </si>
  <si>
    <t>Documento de Evaluación de Ingresos y posibles nuevos modelos de financiación</t>
  </si>
  <si>
    <t xml:space="preserve">Vicerrrectoría Administrativa y Financiera 
Jefe de Gestión Administrativa y Finaciera
Departamento de Extensio y Proyección Social
</t>
  </si>
  <si>
    <t xml:space="preserve">viceadministrativa@mail.uniatlantico.edu.co 
financiera@mail.uniatlantico.edu.co 
extension@mail.uniatlantico.edu.co </t>
  </si>
  <si>
    <t>Fortalecer los servicios de extensión universitaria con enfoque en consultorías, educación continua, certificaciones y transferencia tecnológica.</t>
  </si>
  <si>
    <t>Crecimiento Ingresos = ((Ingresos Externos Año Acutal - Ingresos Externos Año Anterior) /Ingresos Externos Año Anterior) x 100</t>
  </si>
  <si>
    <t>Autogestión(anual)</t>
  </si>
  <si>
    <t xml:space="preserve">Facultades                                                                                 Vicerrrectoría Administrativa y Financiera 
Jefe de Gestión Administrativa y Finaciera
Departamento de Extensio y Proyección Social
</t>
  </si>
  <si>
    <t>Diseñar una estrategia de comunicación institucional que promuevan la venta sercios al sector público, privado y de economía solidaria.</t>
  </si>
  <si>
    <t>Campañas anuales de rendición de cuentas sobre recursos externos, dirigidas a los diferentes grupos de interés.</t>
  </si>
  <si>
    <t>Fortalecer las estrategias de evaluación académica, mediante la articulación con las pruebas Saber PRO y Saber TyT, que incluya estímulos al desempeño en el marco de la política institucional de evaluación.</t>
  </si>
  <si>
    <t>Fortalecer    las   estrategias ligadas a los mecanismos de evaluación    articulados    al Saber-PRO,       dado       que puede                 considerarse mejoras        directas        que promuevan                       plan consolidado   de   estímulos, así       como       seguimiento oportuno  a  los  Programas con      bajos      desempeños desde            la            política institucional de evaluación.
Continuar las acciones que permitan mejorar el desempeño de los estudiantes en las Pruebas Saber TyT y Saber Pro por encima  de los promedios nacionales con los que se tienen resultados similares. En la anterior acreditación se reportaban valores de Saber Pro y Saber TyT por encima de la media nacional en las competencias genéricas.</t>
  </si>
  <si>
    <t>Desarrollar acciones que establezcan políticas institucionales de estímulos,  preparación académica y el seguimiento de resultados de los programa en las Pruebas SABER PRO y SABER TyT.</t>
  </si>
  <si>
    <t>Reglamentar estímulos y acciones para el fortalecimiento de los resultados de las pruebas Saber PRO y Saber TyT.</t>
  </si>
  <si>
    <t>Documento del plan institucional para el fortalecimiento en las pruebas Saber PRO y Saber TyT</t>
  </si>
  <si>
    <t>M5 - Autoevaluación y acreditación Institucional y de programas académicos en el contexto nacional e internacional</t>
  </si>
  <si>
    <t xml:space="preserve">P3 - Gestión y mejoramiento curricular </t>
  </si>
  <si>
    <t>Vicerrectoría de Docencia (Procceso de formación Docencia) 
Departamento de Calidad Académica
Departamento de Admisiones y Registros</t>
  </si>
  <si>
    <t xml:space="preserve">vicedocencia@mail.uniatlantico.edu.co 
calidaddocencia@mail.uniatlantico.edu.co 
admisiones@mail.uniatlantico.edu.co </t>
  </si>
  <si>
    <t xml:space="preserve">Incorporar en la plataforma tecnológica institucional un módulo para el seguimiento y análisis semestral de resultados Saber PRO y Saber TyT, con indicadores comparativos internos e interinstitucionales, que posibiliten la mejora de los indicadores. </t>
  </si>
  <si>
    <t xml:space="preserve">Módulo en la plataforma tecnológica institucional activo, para el seguimiento y análisis semestral de resultados Saber PRO y Saber TyT, con indicadores comparativos internos e interinstitucionales, que posibiliten la mejora de los indicadores. </t>
  </si>
  <si>
    <t>Vicerrectoría de Docencia (Procceso de formación Docencia) 
Departamento de Calidad Académica
Departamento de Admisiones y Registros
Departamento de Virtualización</t>
  </si>
  <si>
    <t xml:space="preserve">vicedocencia@mail.uniatlantico.edu.co 
calidaddocencia@mail.uniatlantico.edu.co 
admisiones@mail.uniatlantico.edu.co 
virtualizacion@mail.uniatlantico.edu.co </t>
  </si>
  <si>
    <t xml:space="preserve">Actualizar los lineamientos curriculares y evaluativos de la Universidad del Atlántico, asegurando su alineación con estándares nacionales e internacionales. </t>
  </si>
  <si>
    <t>Trabajar  en  el  proceso  de actualización                       de lineamientos     curriculares, evaluativos  y     mejorar  las estrategias  para la  difusión y  apropiación  del  Enfoque Pedagógico Institucional.</t>
  </si>
  <si>
    <t>Actualizar los lineamientos curriculares y evaluativos institucionales conforme a estándares nacionales e internacionales de calidad académica.</t>
  </si>
  <si>
    <t>Diseñar los lineamientos curriculares y evaluativos institucionales con base en estándares del MEN, CNA y referentes internacionales.</t>
  </si>
  <si>
    <t>Documento de lineamientos actualizado y socializado con las facultades</t>
  </si>
  <si>
    <t>unica</t>
  </si>
  <si>
    <t>Comité Curricular Central</t>
  </si>
  <si>
    <t xml:space="preserve">centralcurricular@mail.uniatlantico.edu.co </t>
  </si>
  <si>
    <t>Elaborar guías para orientar a las facultades para la articulación del Enfoque Pedagógico Institucional con los planes de estudio, metodologías de enseñanza y los criterios evaluativos, entre otros.</t>
  </si>
  <si>
    <t>Guía orientadora para la articulación del Enfoque Pedagógico Institucional con los planes de estudio, metodologías de enseñanza y los criterios evaluativos, entre otros.</t>
  </si>
  <si>
    <t xml:space="preserve">Vicerrectorí de Docencia 
Comité Curricular Central
</t>
  </si>
  <si>
    <t xml:space="preserve">vicedocencia@mail.uniatlantico.edu.co
centralcurricular@mail.uniatlantico.edu.co </t>
  </si>
  <si>
    <t>Incluir en el Plan de formación docente anual la capacitación en los nuevos lineamientos curriculares, el enfoque pedagógico institucional y los criterios de evaluación integrales</t>
  </si>
  <si>
    <t xml:space="preserve">Porcentaje de Docentes capacitados en los lineamientos curriculares = (N° de docentes capacitados en los lineamientos curriculares/ N° total de docentes activos) x 100
</t>
  </si>
  <si>
    <t>P4 - Fortalecimiento de las capacidades del capital humano docente</t>
  </si>
  <si>
    <t>Vicerrectorí de Docencia
Programa de formación Docente</t>
  </si>
  <si>
    <t xml:space="preserve">vicedocencia@mail.uniatlantico.edu.co
formaciondocente@mail.uniatlantico.edu.co </t>
  </si>
  <si>
    <t>Elaborar la ruta estratégica para el reconocimiento de los centros de investigación de la Universidad del Atlántico ante MinCiencias.</t>
  </si>
  <si>
    <t>Estructurar   la   ruta   de   la reconocimiento              ante MinCiencias  de  los  centros de investigación como base para     la     generación     de conocimiento  científico,  el desarrollo   y   absorción   de tecnología de la Institución.</t>
  </si>
  <si>
    <t>Diseñar la ruta institucional para el reconocimiento de centros de investigación ante MinCiencias, articulada con las políticas nacionales de ciencia, tecnología e innovación, y basada en criterios de calidad, pertinencia, sostenibilidad y articulación interfacultades.</t>
  </si>
  <si>
    <t>Identificar los Centros de investigación existentes, su nivel de consolidación, líneas de investigación, productividad científica y condiciones para el reconocimiento.</t>
  </si>
  <si>
    <t xml:space="preserve"> Diagnostico  de los  Centros de investigación existentes, su nivel de consolidación, líneas de investigación, productividad científica y condiciones para el reconocimiento.</t>
  </si>
  <si>
    <t>L2 - Investigación y Redes de conocimiento para el desarrollo de la sociedad</t>
  </si>
  <si>
    <t>M3 - Innovación y desarrollo tecnológico.</t>
  </si>
  <si>
    <t>P2 - Consolidación del Centro de Investigaciones Científicas y Tecnológicas de la Universidad del Atlántico</t>
  </si>
  <si>
    <t>Vicerrectoría de Investigación, Extensión y Proyección Social 
Departamento de Extensión y Proyección Social y la Vicerrectoría 
Facultades</t>
  </si>
  <si>
    <t xml:space="preserve">investigaciones@mail.uniatlantico.edu.co 
extension@mail.uniatlantico.edu.co 
raulpereza@mail.uniatlantico.edu.co
juangonzalez@mail.uniatlantico.edu.co
karinacastellanos@mail.uniatlantico.edu.co
edinsonhurtado@mail.uniatlantico.edu.co
jairocontreras@mail.uniatlantico.edu.co
dalinmiranda@mail.uniatlantico.edu.co
cristinamontalvo@mail.uniatlantico.edu.co
yussyarteta@mail.uniatlantico.edu.co
aleydaparra@mail.uniatlantico.edu.co
juliagonzalez@mail.uniatlantico.edu.co
</t>
  </si>
  <si>
    <t>Realizar análisis sistemático y      periódico      sobre      el impacto  de  las  actividades y/o    proyectos    generados desde      el      proceso      de investigacion, extensión     y     proyección social   según  su   población objetivo y su incidencia en la transformación socioambiental y de la competitividad empresarial en la región, que incluya las poblaciones vulnerable  y población indirectamente relacionada.</t>
  </si>
  <si>
    <t>Realizar medición y análisis sistemático  y  periódico  del impacto  de  los  productos de        investigación,        los desarrollos tecnológicos, la innovación     y/o     creación artística, para determinar si se     dio     solución     a     los problemas  de  la  sociedad, desde la transformación de productos  o  procesos  para mejorar  la  calidad  de  vida de      la      comunidad,      el incremento            de            la competitividad  empresarial o          la          conservación, recuperación y el desarrollo económico  de  la  población
objetivo.
Realizar análisis sistemático y      periódico      sobre      el impacto  de  las  actividades y/o    proyectos    generados desde      el      proceso      de extensión     y     proyección social   según  su   población objetivo,               comunidad vulnerable      o      población indirectamente relacionada.</t>
  </si>
  <si>
    <t>Analizar el impacto  de  las  actividades y/o    proyectos    generados desde      el      proceso      de investigacion, extensión     y     proyección social   según  su   población objetivo y su incidencia en la transformación socioambiental y de la competitividad empresarial en la región, que incluya las poblaciones vulnerable  y población indirectamente relacionada.</t>
  </si>
  <si>
    <t>Adoptar herramientas para el análisis del impaccto  de los productos de investigación, innovación y creación, diferenciando su naturaleza y población objetivo.</t>
  </si>
  <si>
    <t>Informe anual  sobre analisis del impacto  de los productos de investigación, innovación y creación, diferenciando su naturaleza y población objetivo.</t>
  </si>
  <si>
    <t xml:space="preserve">M2 - Investigación y desarrollo científico. </t>
  </si>
  <si>
    <t>P3 - Articulación con el sector externo para el fortalecimiento de la investigación</t>
  </si>
  <si>
    <t>Incorporar en la plataforma tecnológica institucional un módulo para  registro   las  actividades y/o    proyectos    generados desde      el      proceso      de investigacion, extensión     y     proyección social   según  su   población objetivo y su incidencia en la transformación socioambiental y de la competitividad empresarial en la región, que incluya las poblaciones vulnerable  y población indirectamente relacionada.</t>
  </si>
  <si>
    <t>Módulo para  registro   las  actividades y/o    proyectos    generados desde      el      proceso      de investigacion, extensión     y     proyección social   según  su   población objetivo y su incidencia en la transformación socioambiental y de la competitividad empresarial en la región, que incluya las poblaciones vulnerable  y población indirectamente relacionada.</t>
  </si>
  <si>
    <t xml:space="preserve">única </t>
  </si>
  <si>
    <t>Caracteristica 23. Institución y Entorno</t>
  </si>
  <si>
    <t>Capacitar a docentes investigadores y personal administrativo en el uso del sMódulo para  registro   las  actividades y/o    proyectos    generados desde      el      proceso      de investigacion, extensión     y     proyección social,</t>
  </si>
  <si>
    <t>Porcentaje de docentes investigadores y personal administrativo capacitados = (N° de docentes investigadores y administrativos capacitados / N° total de personal involucrado en los procesos) x 100</t>
  </si>
  <si>
    <t>Publicar un informe anual de análisis de impacto con base en los resultados obtenidos desde el sistema institucional.</t>
  </si>
  <si>
    <t>Informe anuales publicado sobre el análisis de impacto de  las  actividades y/o    proyectos    generados desde      el      proceso      de investigacion, extensión     y     proyección social   según  su   población objetivoy su incidencia en la transformación socioambiental y de la competitividad empresarial en la región, que incluya las poblaciones vulnerable  y población indirectamente relacionada.</t>
  </si>
  <si>
    <t>Fortalecer la internacionalización mediante el incremento de convenios con instituciones de y/o organizaciones en países de lenguas distintas al español e inglés.</t>
  </si>
  <si>
    <t>Aumentar    el    número    de convenios que respondan a la vinculación con países de otras lenguas diferentes a la español e inglés, a la doble titulación  a   nivel internacional, garantizando la realización de un análisis sistemático  de las actividades y los productos de  cooperación desarrollados  en  el  marco de los convenios.</t>
  </si>
  <si>
    <t>Suscribir convenios de cooperación internacional con instituciones y/o organizaciones que permitan diversificar las alianzas académicas hacia países de lenguas distintas al español e inglés</t>
  </si>
  <si>
    <t>Identificar instituciones y/u organizaciones en países de lenguas distintas al español e inglés que cuenten con programas académicos afines a los de la Universidad del Atlántico.</t>
  </si>
  <si>
    <t>Base de datos de al menos 30 instituciones internacionales potenciales</t>
  </si>
  <si>
    <t>Unica</t>
  </si>
  <si>
    <t>M1 - Internacionalización y multilingüismo.</t>
  </si>
  <si>
    <t>P1 - Multilingüismo e interculturalidad</t>
  </si>
  <si>
    <t>Oficina de Relaciones Interinstitucionales e Internacionales</t>
  </si>
  <si>
    <t xml:space="preserve">internacionales@mail.uniatlantico.edu.co </t>
  </si>
  <si>
    <t>Formalizar nuevos convenios de cooperación internacional con universidades y/u organizaciones en países de lenguas distintas al español e inglés.</t>
  </si>
  <si>
    <t>Numero de nuevos convenios suscritos</t>
  </si>
  <si>
    <t>Fortalecer la visibilidad nacional e internacional de la Universidad del Atlántico a través de los programas de doble titulación en pregrado y posgrado.</t>
  </si>
  <si>
    <t>Fortalecer la visibilidad nacional e internacional de la Universidad del Atlántico a través de los programas de doble titulación en pregrado y posgrado.
Continuar  fortaleciendo	la formación flexible, derivada de la homologación o reconocimiento de cursos realizados en otras instituciones nacionales o extranjeras.</t>
  </si>
  <si>
    <t>Implementar programas de doble titulación en pregrado y posgrado con instituciones de educación superior u organizaciones reconocidas a nivel nacional e internacional.</t>
  </si>
  <si>
    <t>Realizar un diagnóstico de programas académicos con potencial de articulación para doble titulación en pregrado y posgrado.</t>
  </si>
  <si>
    <t>Documento con la identificación de al menos 10 programas académicos susceptibles de doble titulación</t>
  </si>
  <si>
    <t>P3 - Internacionalización en casa y curricular</t>
  </si>
  <si>
    <t>Vicerrectoría de Docencia
Facultades
Oficina de Relaciones Interistitucionales e Internacionales</t>
  </si>
  <si>
    <t xml:space="preserve">vicedocencia@mail.uniatlantico.edu.co 
raulpereza@mail.uniatlantico.edu.co
juangonzalez@mail.uniatlantico.edu.co
karinacastellanos@mail.uniatlantico.edu.co
edinsonhurtado@mail.uniatlantico.edu.co
jairocontreras@mail.uniatlantico.edu.co
dalinmiranda@mail.uniatlantico.edu.co
cristinamontalvo@mail.uniatlantico.edu.co
yussyarteta@mail.uniatlantico.edu.co
aleydaparra@mail.uniatlantico.edu.co
juliagonzalez@mail.uniatlantico.edu.co
internacionales@mail.uniatlantico.edu.co </t>
  </si>
  <si>
    <t>Establecer convenios específicos de doble titulación con universidades nacionales e internacionales.</t>
  </si>
  <si>
    <t>Numero de convenios especificos de doble titulación firmados</t>
  </si>
  <si>
    <t>Suscribir convenios de doble titulación con instituciones extranjeras en países de lenguas distintas al español.</t>
  </si>
  <si>
    <t>Numero de programas de doble titulación suscrito</t>
  </si>
  <si>
    <t>único</t>
  </si>
  <si>
    <t>Mejorar la movilidad nacional e internacional de docentes y estudiantes, con apoyo de convocatorias internas y/o a través de convocatorias externas.</t>
  </si>
  <si>
    <t>Fortalecer el programa institucional de movilidad académica que articule oportunidades nacionales e internacionales para estudiantes y docentes, consolidando mecanismos de apoyo económico, acompañamiento institucional y estrategias de visibilidad de los resultados de la movilidad.</t>
  </si>
  <si>
    <t>Promover el aumento de cupos en las convocatorias internas para apoyar misiones académicas y/o investigativas a nivel nacional e internacional de docentes y estudiantes.</t>
  </si>
  <si>
    <t>Porcentaje de recursos para la movilidad docente y estudinate = (Total de recursos para la movilidad nuevos - total de recursos para la movilidad)/Total de recursos para la movilidad *100</t>
  </si>
  <si>
    <t>P2 - Movilidad académica estudiantil y docente</t>
  </si>
  <si>
    <t>Vicerrectoría de Investigación Extensión y Proyección Social
Oficina de Relaciones Interinstitucionales e Internacionales</t>
  </si>
  <si>
    <t xml:space="preserve">investigaciones@mail.uniatlantico.edu.co 
extension@mail.uniatlantico.edu.
internacionales@mail.uniatlantico.edu.co  </t>
  </si>
  <si>
    <t>Suscribir convenios específicos con instituciones de educación superior y/u organizaciones nacionales e internacionales para  aumentar la movilidad de docentes y estudiantes.</t>
  </si>
  <si>
    <t>Difundir magazin de experiencias y logros derivados de la movilidad en medios institucionales y académicos.</t>
  </si>
  <si>
    <t>Numero documentos informativos  anuales publicados con registros audiovisuales de eventos y testimonios de participantes.</t>
  </si>
  <si>
    <t>semestral</t>
  </si>
  <si>
    <t>Fortalecer las actividades de seguimiento a través de la sistematización y análisis de los resultados que se obtengan de convenios interinstitucionales</t>
  </si>
  <si>
    <t>Establecer un instrumento de seguimiento y evaluación que permita medir los niveles de cumplimiento y resultados de la implementación de los convenios interinstitucionales.</t>
  </si>
  <si>
    <t>Elaborar un protocolo para el seguimiento y evaluación, con criterios de pertinencia y efectividad, de los convenios interinstitucionales.</t>
  </si>
  <si>
    <t>Documento del protocolo con la herramienta de seguimiento y evaluación</t>
  </si>
  <si>
    <t>jun-2025-</t>
  </si>
  <si>
    <t>Vicerrectoría de Investigación Extensión y Proyección Social
Oficina de Relaciones Interinstitucionales e Internacionales
Departamento de Calidad Académica
Oficina de Gestión Tecnológica y de Información</t>
  </si>
  <si>
    <t xml:space="preserve">investigaciones@mail.uniatlantico.edu.co 
extension@mail.uniatlantico.edu.
internacionales@mail.uniatlantico.edu.
calidadacademica@mail.uniatlantico.edu.co
informatica@mail.uniatlantico.edu.co  </t>
  </si>
  <si>
    <t>Desarrollar una plataforma digital de sistematización de los convenios interinstitucionales, que incluya seguimiento por indicadores y generación de reportes automatizados.</t>
  </si>
  <si>
    <t>Porcentaje de convenios registrados en la plataforma = (Numero de convenios registrados en la plataforma con sus indicadores/ Numero total de convenios vigentes) * 100</t>
  </si>
  <si>
    <t>Realizar informes de análisis de resultados de los convenios.</t>
  </si>
  <si>
    <t>Numero de informes anuales con base en datos sistematizados</t>
  </si>
  <si>
    <t>anualmente</t>
  </si>
  <si>
    <t>Promoveer el aumento de los programas académicos de pregrado acreditados internacionalmente</t>
  </si>
  <si>
    <t>Desarrollar el proceso de acreditación internacional de programas académicos</t>
  </si>
  <si>
    <t>Realizar un análisis de las acreditadoras internacionales de programas e institucionales que permita la elección de la más idónea para el contexto institucional</t>
  </si>
  <si>
    <t>Un documento análisis compartivo de agencias acreditadoras  internaiconales.</t>
  </si>
  <si>
    <t>Vicerrectoría de Docencia 
Oficina de Relaciones Interinstitucionales 
Departamento de Calidad Académica</t>
  </si>
  <si>
    <t>vicedocencia@mail.uniatlantico.edu.co 
internacionales@mail.uniatlantico.edu.co 
calidadacademica@mail.uniatlantico.edu.co</t>
  </si>
  <si>
    <t>Desarrollar el proceso de acreditación internacional de programas académicos de pregrado</t>
  </si>
  <si>
    <t xml:space="preserve">Número de programas acreditados / Número de programas propuestos </t>
  </si>
  <si>
    <t xml:space="preserve">Vicerrectoría de Docencia     
Departamento de Calidad Académica
</t>
  </si>
  <si>
    <t>vicedocencia@mail.uniatlantico.edu.co 
calidadacademica@mail.uniatlantico.edu.co</t>
  </si>
  <si>
    <t>Gestionar la acreditación institucional internacional</t>
  </si>
  <si>
    <t>Desarrollar el proceso de acreditación internacional institucional</t>
  </si>
  <si>
    <t>Desarrollar el proceso de acreditación internacional  institucional</t>
  </si>
  <si>
    <t xml:space="preserve">Una acreditación Institucional  Internacional  </t>
  </si>
  <si>
    <t>Implementar un análisis sistemático y periódico del impacto de las estrategias institucionales dirigidas a la solución de conflictos dentro de la comunidad académica</t>
  </si>
  <si>
    <t>Realizar análisis sistemático y      periódico      sobre      el impacto  de  las  estrategias institucionales       para       la solución de conflictos de la comunidad académica</t>
  </si>
  <si>
    <t xml:space="preserve">Fortalecer los comités institucionales existentes para la solución de conflictos con base en criterios de efectividad, oportunidad, participación y sostenibilidad en la Universidad del Atlántico, </t>
  </si>
  <si>
    <t>Aplicar instrumentos de recolección de información cualitativa y cuantitativa sobre conflictos recurrentes y percepciones de la comunidad sobre los mecanismos de resolución.</t>
  </si>
  <si>
    <t>Numero de encuestas aplicadas de recolección de información cualitativa y cuantitativa sobre conflictos recurrentes y percepciones</t>
  </si>
  <si>
    <t>Vicerrectoria de Bienestar Universitario</t>
  </si>
  <si>
    <t xml:space="preserve">bienestar@mail.uniatlantico.edu.co </t>
  </si>
  <si>
    <t>Desarrollar jornadas de formación y sensibilización sobre mecanismos alternativos de resolución de conflictos, dirigidas a docentes, administrativos y estudiantes.</t>
  </si>
  <si>
    <t>Numero de jornadas anuales de formación y sensibilización sobre mecanismos alternativos de resolución de conflicto</t>
  </si>
  <si>
    <t>Incrementar el número de docentes vinculados a la carrera profesoral con dedicación de tiempo completo, con el fin de fortalecer las funciones misionales de la Universidad del Atlántico.</t>
  </si>
  <si>
    <t>Aumentar    el    número    de Docentes   vinculados   a   la carrera      profesoral,      con dedicación                   tiempo completo,  con  la  finalidad de       responder       a       las necesidades del servicio de las funciones misionales de la Universidad del Atlántico
Incrementar el número de profesores de tiempo completo y medio tiempo que se encuentran categorizados en MinCiencias.</t>
  </si>
  <si>
    <t>Desarrollar la vinculación progresiva de docentes a la carrera profesoral con dedicación de tiempo completo, orientada al fortalecimiento de la docencia, la investigación, la proyección social y la gestión académica, en coherencia con el crecimiento y las demandas de la Universidad.</t>
  </si>
  <si>
    <t>Actualizar el diagnóstico  de necesidades docentes por programa académico, considerando criterios como cobertura, calidad, proyección investigativa y crecimiento institucional, análiis financiero y jurídico. Revisar la relación entre el número de profesores por estudiantes y tener en c uenta los docentes de Región.</t>
  </si>
  <si>
    <t>Un documento de diagnóstico institucional</t>
  </si>
  <si>
    <t>Vicerrectoría de Docencia
Facultades</t>
  </si>
  <si>
    <t>vicedocencia@mail.uniatlantico.edu.co 
raulpereza@mail.uniatlantico.edu.co
juangonzalez@mail.uniatlantico.edu.co
karinacastellanos@mail.uniatlantico.edu.co
edinsonhurtado@mail.uniatlantico.edu.co
jairocontreras@mail.uniatlantico.edu.co
dalinmiranda@mail.uniatlantico.edu.co
cristinamontalvo@mail.uniatlantico.edu.co
yussyarteta@mail.uniatlantico.edu.co
aleydaparra@mail.uniatlantico.edu.co
juliagonzalez@mail.uniatlantico.edu.co</t>
  </si>
  <si>
    <t>Aumentar progresivamente la planta docente de tiempo completo, priorizando perfiles con formación en maestría y doctorado en áreas estratégicas, según las necesidades del servicio.</t>
  </si>
  <si>
    <t>Número  de docentes de tiempo completo vinculados/ la base establecida</t>
  </si>
  <si>
    <t>Vicerrectoría de Docencia
Facultades
Consejo Académico
Consejo Superior</t>
  </si>
  <si>
    <t xml:space="preserve">vicedocencia@mail.uniatlantico.edu.co 
raulpereza@mail.uniatlantico.edu.co
juangonzalez@mail.uniatlantico.edu.co
karinacastellanos@mail.uniatlantico.edu.co
edinsonhurtado@mail.uniatlantico.edu.co
jairocontreras@mail.uniatlantico.edu.co
dalinmiranda@mail.uniatlantico.edu.co
cristinamontalvo@mail.uniatlantico.edu.co
yussyarteta@mail.uniatlantico.edu.co
aleydaparra@mail.uniatlantico.edu.co
juliagonzalez@mail.uniatlantico.edu.co
consejoacademico@mail.uniatlantico.edu.co 
consejosuperior@mail.uniatlantico.edu.co </t>
  </si>
  <si>
    <t>Optimizar los procesos de reconocimiento de la productividad docente, asegurando la clasificación en términos de escalafón, la asignación de puntajes y el otorgamiento de bonificaciones y aprobación de año sabáticode manera transparente y oportuna, con base en criterios objetivos y equitativos.</t>
  </si>
  <si>
    <t>Reconocer  de manera oportuna   la   productividad de   los   docentes   para   la clasificación en términos de escalafón  docente, asignación    de    puntaje    y reconocimiento                  de bonificación.</t>
  </si>
  <si>
    <t>Optimizar el sistema institucional de reconocimiento de la productividad docente mediante la revisión y ajuste de los criterios, procedimientos y plataformas tecnológicas, garantizando procesos transparentes, equitativos y alineados con los objetivos misionales de la Universidad del Atlántico.</t>
  </si>
  <si>
    <t>Diseñar e implementar un sistema digital de gestión de productividad docente que permita el cargue, validación y verificación de productos académicos en tiempo real.</t>
  </si>
  <si>
    <t>Numero de sistemas desarrollados e implementados que permite el cargue, validación y verificación de productos académicos en tiempo real.</t>
  </si>
  <si>
    <t>Vicerrectorí de Docencia
CIARP</t>
  </si>
  <si>
    <t xml:space="preserve">vicedocencia@mail.uniatlantico.edu.co 
</t>
  </si>
  <si>
    <t>Implementar un cronograma anual fijo y público para la recepción, evaluación y publicación de resultados relacionados con productividad, escalafón y bonificaciones.</t>
  </si>
  <si>
    <t>Numero de cronogramas publicados y ejecutados con al menos dos ciclos de evaluación por año.</t>
  </si>
  <si>
    <t>Continuar fortaleciendo las acciones que fomenten el bilingüismo en profesores y estudiantes.</t>
  </si>
  <si>
    <t>Fortalecer la estrategia institucional de bilingüismo que articule programas de formación, certificación, incentivos, movilidad y uso académico del inglés, orientada para la mejora de competencias lingüísticas de la comunidad universitaria y alineada con estándares internacionales.</t>
  </si>
  <si>
    <t>Actualizar y difundir la política institucional de bilingüismo, integrando objetivos claros, niveles de competencia esperados por perfil (estudiante y/o docente), y su articulación con los procesos académicos.</t>
  </si>
  <si>
    <t>Documento actualizado de la política institucional de bilingüismo</t>
  </si>
  <si>
    <t xml:space="preserve">Vicerrectoría de Docencia (Proceso de Formación Docente)
Facultades
Oficina de Relaciones Internacionales e Interinstitucionales
</t>
  </si>
  <si>
    <t xml:space="preserve">vicedocencia@mail.uniatlantico.edu.co 
formaciondocente@mail.uniatlantico.edu.co 
internacionales@mail.uniatlantico.edu.co
raulpereza@mail.uniatlantico.edu.co
juangonzalez@mail.uniatlantico.edu.co
karinacastellanos@mail.uniatlantico.edu.co
edinsonhurtado@mail.uniatlantico.edu.co
jairocontreras@mail.uniatlantico.edu.co
dalinmiranda@mail.uniatlantico.edu.co
cristinamontalvo@mail.uniatlantico.edu.co
yussyarteta@mail.uniatlantico.edu.co
aleydaparra@mail.uniatlantico.edu.co
juliagonzalez@mail.uniatlantico.edu.co 
</t>
  </si>
  <si>
    <t xml:space="preserve">Establecer beneficios para docentes y estudiantes que logren una certificación internacional en inglés B2 o mayor, otorgando subsidios e incentivos. ( excluye a Licenciatura en Lenguas Extranjeras con enfasis en Inglés y Francés </t>
  </si>
  <si>
    <t>Porcentaje de estudiantes y docentes certificados en B1 o superior = (N° de personas certificadas B1 o superior / N° total de inscritos al programa) x 100</t>
  </si>
  <si>
    <t xml:space="preserve">Vicerrectoría de Docencia (Proceso de Formación Docente)
Facultades
Oficina de Relaciones Internacionales e Interinstitucionales
Programa de multilingüismo
</t>
  </si>
  <si>
    <t xml:space="preserve">vicedocencia@mail.uniatlantico.edu.co 
formaciondocente@mail.uniatlantico.edu.co 
internacionales@mail.uniatlantico.edu.co
raulpereza@mail.uniatlantico.edu.co
juangonzalez@mail.uniatlantico.edu.co
internacionales@mail.uniatlantico.edu.co 
karinacastellanos@mail.uniatlantico.edu.co
edinsonhurtado@mail.uniatlantico.edu.co
jairocontreras@mail.uniatlantico.edu.co
dalinmiranda@mail.uniatlantico.edu.co
cristinamontalvo@mail.uniatlantico.edu.co
yussyarteta@mail.uniatlantico.edu.co
aleydaparra@mail.uniatlantico.edu.co
juliagonzalez@mail.uniatlantico.edu.co 
</t>
  </si>
  <si>
    <t>Incorporar el uso del inglés en asignaturas, eventos académicos, contenidos digitales y producción científica, como parte del proceso de inmersión.</t>
  </si>
  <si>
    <t>Porcentaje de programas academicos de pregrado con al menos una asignatura o actividad en inglés =( Número de programas con al menos una asignatura o seminario en inglés / Total de programas de pregrado) X 100</t>
  </si>
  <si>
    <t>Vicerrectoría de Docencia (Proceso de Formación Docente)
Facultades
Consejo Académico</t>
  </si>
  <si>
    <t xml:space="preserve">vicedocencia@mail.uniatlantico.edu.co 
formaciondocente@mail.uniatlantico.edu.co 
raulpereza@mail.uniatlantico.edu.co
juangonzalez@mail.uniatlantico.edu.co
internacionales@mail.uniatlantico.edu.co 
karinacastellanos@mail.uniatlantico.edu.co
edinsonhurtado@mail.uniatlantico.edu.co
jairocontreras@mail.uniatlantico.edu.co
dalinmiranda@mail.uniatlantico.edu.co
cristinamontalvo@mail.uniatlantico.edu.co
yussyarteta@mail.uniatlantico.edu.co
aleydaparra@mail.uniatlantico.edu.co
juliagonzalez@mail.uniatlantico.edu.co 
consejoacademico@mail.uniatlantico.edu.co </t>
  </si>
  <si>
    <t>Reducir la deserción promedio de la institución que, según datos de SPADIES entre 2019-1 y 2022-1 se mantuvo por encima del promedio nacional general con excepción de 2020-2.</t>
  </si>
  <si>
    <t>Desarrollar actividades que fortalezcan la estrategia institucional de permanencia estudiantil, que articule acciones académicas, psicosociales, económicas y administrativas con enfoque diferencial y territorial.</t>
  </si>
  <si>
    <t>Fortalecer el sistema institucional de información y análisis de deserción y permanencia estudiantil, integrando variables académicas, socioeconómicas, territoriales y de bienestar e institucionales.</t>
  </si>
  <si>
    <t>Documento del mejoramiento del proceso de análisis de deserción y permanencia estudiantil, integrando variables académicas, socioeconómicas, territoriales y de bienestar e institucionales</t>
  </si>
  <si>
    <t>L4 - Bienestar Universitario, Salud mental positiva, Inclusión y Democracia.</t>
  </si>
  <si>
    <t>M1 - Fortalecimiento para la permanencia y graduación oportuna</t>
  </si>
  <si>
    <t>P2 - Fortalecimiento de ayudas socioeconómicas para el éxito estudiantil</t>
  </si>
  <si>
    <t>Vicerrectoría de Bienestar
Departamento de Desarrllo Humano Integral</t>
  </si>
  <si>
    <t xml:space="preserve">bienestar@mail.uniatlantico.edu.co 
desarrollohumano@mail.uniatlantico.edu.co </t>
  </si>
  <si>
    <t>Gestionar recursos económicos (auxilios, becas, alimentación, transporte) con criterios de focalización según el perfil del estudiante en riesgo.</t>
  </si>
  <si>
    <t xml:space="preserve">Porcentaje de estudiantes en riesgo apoyados económicamente = (N° de estudiantes en riesgo con apoyos / N° total de estudiantes en riesgo) x 100
</t>
  </si>
  <si>
    <t>Fortalecer las tutorías académicas y programas de nivelación en los primeros semestres, con docentes y pares capacitados, especialmente en áreas con alta tasa de pérdida. deserción</t>
  </si>
  <si>
    <t>Porcentaje de estudiantes satisfechos con el programa de tutorías = (Numero de estudiantes satisfechos/Numero Total de estudiantes encuestados) *100</t>
  </si>
  <si>
    <t>Vicerrectoría de Bienestar Universitario
Vicerrectoría de Docencia
Programa de Desarrollo Docente</t>
  </si>
  <si>
    <t xml:space="preserve">bienestar@mail.uniatlantico.edu.co 
vicedocencia@mail.uniatlantico.edu.co </t>
  </si>
  <si>
    <t>Determinar el impacto del programa de acompañamiento psicosocial para estudiantes con factores de riesgo asociados.</t>
  </si>
  <si>
    <t>Porcentaje de estudiantes satisfechos con el programa de acompañamiento psicosocial = (Numero de estudiantes satisfechos/Numero Total de estudiantes encuestados) *100</t>
  </si>
  <si>
    <t>Mejorar, de manera prioritaria, la tasa de graduación acumulada promedio institucional que es inferior al promedio nacional entre los semestres 9 y 15.</t>
  </si>
  <si>
    <t>Fortalecer la estrategia institucional para el tránsito efectivo hacia la graduación, que aborde las causas académicas, administrativas, económicas y psicosociales que dificultan la culminación oportuna de los estudios, con acciones focalizadas por facultad, programa y cohorte.</t>
  </si>
  <si>
    <t>Analizar las causas de la baja tasa de graduación institucional que permitan identificar los principales factores que retrasan la graduación de los estudiantes.</t>
  </si>
  <si>
    <t>Informe técnico del estudio</t>
  </si>
  <si>
    <t>P1 - Promoción al acceso, permanencia y graduación estudiantil</t>
  </si>
  <si>
    <t xml:space="preserve">
Facultades
Vicerrectoría de Docencia</t>
  </si>
  <si>
    <t xml:space="preserve">raulpereza@mail.uniatlantico.edu.co
juangonzalez@mail.uniatlantico.edu.co
internacionales@mail.uniatlantico.edu.co 
karinacastellanos@mail.uniatlantico.edu.co
edinsonhurtado@mail.uniatlantico.edu.co
jairocontreras@mail.uniatlantico.edu.co
dalinmiranda@mail.uniatlantico.edu.co
cristinamontalvo@mail.uniatlantico.edu.co
yussyarteta@mail.uniatlantico.edu.co
aleydaparra@mail.uniatlantico.edu.co
juliagonzalez@mail.uniatlantico.edu.co </t>
  </si>
  <si>
    <t>Evaluar la estrategia institucional de graduación</t>
  </si>
  <si>
    <t>Documento informe de las actividades desarrolladas con su respectivo impacto</t>
  </si>
  <si>
    <t xml:space="preserve">
Facultades
Vicerrectoría de Docencia
Departamento de Adminisiones y Registros</t>
  </si>
  <si>
    <t>Optimizar los procesos administrativos de trámite de trabajo de grado, judicaturas, prácticas y validaciones, con énfasis en la digitalización y reducción de tiempos de respuesta.</t>
  </si>
  <si>
    <t>Porcentaje de tiempo reducido = ((Tiempo promedio anterior - Tiempo promedio actual) / Tiempo promedio anterior) x 100</t>
  </si>
  <si>
    <t>Otorgar estímulos académicos y económicos (descuentos, becas, asesorías gratuitas) a estudiantes que estén próximos a graduarse y cumplan condiciones de vulnerabilidad.</t>
  </si>
  <si>
    <t>Porcentaje de estudiantes beneficiados próximos a graduarse en condición de vulnerabilidad socioeconómia = (No. Estudiantes beneficiados proximos a graduarse / No. Total de Estudiantes proximos a graduarse) x 100</t>
  </si>
  <si>
    <t>Vicerrectoría de Docencia
Facultades
Vicerrectoría de Docencia
Departamento de Adminisiones y Registros</t>
  </si>
  <si>
    <t xml:space="preserve">vicedocencia@mail.uniatlantico.edu.co 
admisiones@mail.uniatlantico.edu.co 
raulpereza@mail.uniatlantico.edu.co
juangonzalez@mail.uniatlantico.edu.co
internacionales@mail.uniatlantico.edu.co 
karinacastellanos@mail.uniatlantico.edu.co
edinsonhurtado@mail.uniatlantico.edu.co
jairocontreras@mail.uniatlantico.edu.co
dalinmiranda@mail.uniatlantico.edu.co
cristinamontalvo@mail.uniatlantico.edu.co
yussyarteta@mail.uniatlantico.edu.co
aleydaparra@mail.uniatlantico.edu.co
juliagonzalez@mail.uniatlantico.edu.co </t>
  </si>
  <si>
    <t>Implementar acciones que atiendan una reducción del 10,6% en el número de estudiantes de la universidad pasando de 23.576 en 2019-1 a 21.084 en 2023-2.</t>
  </si>
  <si>
    <t>Implementar una estrategia integral de atracción, retención y reingreso estudiantil, enfocada en mejorar la cobertura, permanencia y finalización de estudios, mediante el fortalecimiento de la oferta académica, programas de bienestar, estrategias de reingreso, comunicación institucional y posicionamiento territorial.</t>
  </si>
  <si>
    <t>Realizar un estudio detallado sobre las causas de la disminución de la matrícula en el periodo 2019-2023.</t>
  </si>
  <si>
    <t>Informe técnico con análisis de variables (económicas, académicas, sociales, administrativas)</t>
  </si>
  <si>
    <t>M3 - Regionalización en contexto</t>
  </si>
  <si>
    <t>P1 - Programas académicos con calidad y pertinencia regional</t>
  </si>
  <si>
    <t>Vicerrectoría de Docencia
Facultades
Departamento de Adminisiones y Registros</t>
  </si>
  <si>
    <t>Desarrollar un plan de fortalecimiento de la oferta académica pertinente y territorializada (nuevos programas, ciclos propedéuticos, programas virtuales y técnicos).</t>
  </si>
  <si>
    <t>Numero de porgramas academicos nuevos programas, ciclos propedéuticos, programas virtuales y técnicos</t>
  </si>
  <si>
    <t xml:space="preserve">Vicerrectoría de Docencia
Facultades
</t>
  </si>
  <si>
    <t xml:space="preserve">vicedocencia@mail.uniatlantico.edu.co 
raulpereza@mail.uniatlantico.edu.co
juangonzalez@mail.uniatlantico.edu.co
internacionales@mail.uniatlantico.edu.co 
karinacastellanos@mail.uniatlantico.edu.co
edinsonhurtado@mail.uniatlantico.edu.co
jairocontreras@mail.uniatlantico.edu.co
dalinmiranda@mail.uniatlantico.edu.co
cristinamontalvo@mail.uniatlantico.edu.co
yussyarteta@mail.uniatlantico.edu.co
aleydaparra@mail.uniatlantico.edu.co
juliagonzalez@mail.uniatlantico.edu.co </t>
  </si>
  <si>
    <t>Desarrollar un sistema de análisis sistemático y periódico sobre el impacto de las políticas de inclusión en la inserción académica y social de estudiantes con discapacidad.</t>
  </si>
  <si>
    <t>Realizar análisis sistemático y      periódico      sobre      el impacto  de  las  políticas  de inclusión       en       particular sobre      la      inserción      de estudiantes                        con capacidades especiales o en condición de discapacidad.</t>
  </si>
  <si>
    <t>Institucionalizar la evaluación semestral del impacto de las políticas de inclusión en los procesos de adaptación, participación, permanencia y éxito académico de estudiantes con discapacidad</t>
  </si>
  <si>
    <t>Diseñar el sistema institucional de análisis de impacto de políticas de inclusión.</t>
  </si>
  <si>
    <t>Numero de documentos técnicos del sistema de análisis de impacto de las politicas de inclusión</t>
  </si>
  <si>
    <t>Vicerrectoría de Bienestar
Departamento de Desarrllo Humano Integral
Departamento de Adminisiones y Registros</t>
  </si>
  <si>
    <t xml:space="preserve">bienestar@mail.uniatlantico.edu.co 
desarrollohumano@mail.uniatlantico.edu.co 
admisiones@mail.uniatlantico.edu.co </t>
  </si>
  <si>
    <t>Desarrollar mecanismos de recolección de información periódica mediante encuestas, grupos focales y/o seguimiento académico.</t>
  </si>
  <si>
    <t>Número de mediciones por año a estudiantes con discapacidad y sus docentes.</t>
  </si>
  <si>
    <t>Vicerrectoría de Bienestar
Departamento de Desarrllo Humano Integral
Facultades</t>
  </si>
  <si>
    <t>bienestar@mail.uniatlantico.edu.co 
desarrollohumano@mail.uniatlantico.edu.co 
raulpereza@mail.uniatlantico.edu.co
juangonzalez@mail.uniatlantico.edu.co
karinacastellanos@mail.uniatlantico.edu.co
edinsonhurtado@mail.uniatlantico.edu.co
jairocontreras@mail.uniatlantico.edu.co
dalinmiranda@mail.uniatlantico.edu.co
cristinamontalvo@mail.uniatlantico.edu.co
yussyarteta@mail.uniatlantico.edu.co
aleydaparra@mail.uniatlantico.edu.co
juliagonzalez@mail.uniatlantico.edu.co</t>
  </si>
  <si>
    <t>Elaborar un informe semestral de análisis de impacto que identifique fortalezas, brechas y recomendaciones de mejora.</t>
  </si>
  <si>
    <t>Numero de Informes institucionales</t>
  </si>
  <si>
    <t>Realizar un plan de mejora continua basado en los hallazgos de los informes de impacto.</t>
  </si>
  <si>
    <t xml:space="preserve">Porcentajes de acciones de mejoras implementadas del plan = (N° de acciones de mejora implementadas / N° de acciones propuestas) x 100
</t>
  </si>
  <si>
    <t>Fortalecer el seguimiento permanente y sistemático al desarrollo laboral, profesional y académico de los graduados, mediante estrategias y herramientas que permitan evaluar su impacto en el entorno.</t>
  </si>
  <si>
    <t>Mejorar     el     sistema     de comunicación       con       los egresados,       para       hacer seguimiento  integral  de  su participación en el mercado laboral     y     aumentar     la participación         en         las actividades       y       eventos institucionales.
Continuar las acciones que permitan mejorar el seguimiento permanente y sistemático al desarrollo laboral, profesional y académico de los graduados y al impacto esperado de ellos en su entorno.</t>
  </si>
  <si>
    <t>Implementar un sistema integral de seguimiento a graduados, que permita evaluar de forma periódica su inserción laboral, trayectoria profesional, académica y el impacto social de su formación, para retroalimentar los currículos y procesos de mejora continua de los programas académicos.</t>
  </si>
  <si>
    <t>Sistematizar la base de datos de graduados por programa académico.</t>
  </si>
  <si>
    <t>Porcentaje de graduados con datos actualizados = (Número de encuestas respondidas por graduados / Total de graduados registrados) X 100</t>
  </si>
  <si>
    <t>L3 - Impacto regional, Nacional e Internacional desde la Extensión y proyección social</t>
  </si>
  <si>
    <t>M2 - Articulación con el sector productivo y sociedad.</t>
  </si>
  <si>
    <t>P3 - Proyección de los egresados como generadores de transformación y construcción social.</t>
  </si>
  <si>
    <t xml:space="preserve">Secretaría General
Oficina de Egresados
Facultades
Programas Académicos
</t>
  </si>
  <si>
    <t>secretariageneral@mail.uniatlantico.edu.co 
egresados@mail.uniatlantico.edu.co 
vicedocencia@mail.uniatlantico.edu.co
raulpereza@mail.uniatlantico.edu.co
juangonzalez@mail.uniatlantico.edu.co
karinacastellanos@mail.uniatlantico.edu.co
edinsonhurtado@mail.uniatlantico.edu.co
jairocontreras@mail.uniatlantico.edu.co
dalinmiranda@mail.uniatlantico.edu.co
cristinamontalvo@mail.uniatlantico.edu.co
yussyarteta@mail.uniatlantico.edu.co
aleydaparra@mail.uniatlantico.edu.co
juliagonzalez@mail.uniatlantico.edu.co</t>
  </si>
  <si>
    <t>Realizar análisis anuales del impacto laboral y social de los graduados por áreas de conocimiento.</t>
  </si>
  <si>
    <t>Numero de informes institucional y reportes específicos por facultad cada año.</t>
  </si>
  <si>
    <t>Anual</t>
  </si>
  <si>
    <t xml:space="preserve">secretariageneral@mail.uniatlantico.edu.co 
egresados@mail.uniatlantico.edu.co 
vicedocencia@mail.uniatlantico.edu.co
raulpereza@mail.uniatlantico.edu.co
juangonzalez@mail.uniatlantico.edu.co
karinacastellanos@mail.uniatlantico.edu.co
edinsonhurtado@mail.uniatlantico.edu.co
jairocontreras@mail.uniatlantico.edu.co
dalinmiranda@mail.uniatlantico.edu.co
cristinamontalvo@mail.uniatlantico.edu.co
yussyarteta@mail.uniatlantico.edu.co
aleydaparra@mail.uniatlantico.edu.co
juliagonzalez@mail.uniatlantico.edu.co
</t>
  </si>
  <si>
    <t>Establecer un sistema de retroalimentación a los programas académicos con base en los resultados del seguimiento a graduados.</t>
  </si>
  <si>
    <t>Porcentaje de programas con retroalimentación efectiva = (N° de programas que participan en la socialización anual / Total de programas) x 100</t>
  </si>
  <si>
    <t>Secretaría General
Oficina de Egresados
Facultades
Programas Académicos</t>
  </si>
  <si>
    <t>Fortalecer el vínculo con los graduados mediante estrategias de fidelización como redes profesionales, boletines institucionales, eventos de actualización y formación continua.</t>
  </si>
  <si>
    <t>Numeros de eventos anuales de egresados (1 por facultad).</t>
  </si>
  <si>
    <t>Abril  a junio 2026</t>
  </si>
  <si>
    <t>Evidencia pruebas saber pro 2026.docx</t>
  </si>
  <si>
    <t>Se dio respuesta a  solicitud de creacion de cursos por facultad (10) relacionados con las competencias de razonamiento cuantitativo y lectura critica, se matricularon los estudiantes por facultad asi mismo se crearon simulacrospoe facultad (10) para la evaluacion Saber PRO y Saber TyT (Departamento de eduación virtual)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</si>
</sst>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quot;$&quot;\ * #,##0_-;\-&quot;$&quot;\ * #,##0_-;_-&quot;$&quot;\ * &quot;-&quot;_-;_-@_-"/>
    <numFmt numFmtId="44" formatCode="_-&quot;$&quot;\ * #,##0.00_-;\-&quot;$&quot;\ * #,##0.00_-;_-&quot;$&quot;\ * &quot;-&quot;??_-;_-@_-"/>
    <numFmt numFmtId="164" formatCode="0.0%"/>
  </numFmts>
  <fonts count="28" x14ac:knownFonts="1">
    <font>
      <sz val="11"/>
      <color rgb="FF000000"/>
      <name val="Arial"/>
      <family val="2"/>
      <charset val="1"/>
    </font>
    <font>
      <b/>
      <sz val="9"/>
      <color rgb="FF000000"/>
      <name val="Tahoma"/>
      <family val="2"/>
      <charset val="1"/>
    </font>
    <font>
      <sz val="9"/>
      <color rgb="FF000000"/>
      <name val="Tahoma"/>
      <family val="2"/>
      <charset val="1"/>
    </font>
    <font>
      <b/>
      <sz val="11"/>
      <color theme="1"/>
      <name val="Calibri"/>
      <family val="2"/>
      <scheme val="minor"/>
    </font>
    <font>
      <sz val="11"/>
      <name val="Candara"/>
      <family val="2"/>
    </font>
    <font>
      <b/>
      <sz val="9"/>
      <color theme="0"/>
      <name val="Tahoma"/>
      <family val="2"/>
    </font>
    <font>
      <b/>
      <sz val="10"/>
      <color theme="0"/>
      <name val="Tahoma"/>
      <family val="2"/>
    </font>
    <font>
      <sz val="10"/>
      <name val="Tahoma"/>
      <family val="2"/>
    </font>
    <font>
      <sz val="10"/>
      <color theme="1"/>
      <name val="Tahoma"/>
      <family val="2"/>
    </font>
    <font>
      <b/>
      <sz val="10"/>
      <color rgb="FF00B050"/>
      <name val="Tahoma"/>
      <family val="2"/>
    </font>
    <font>
      <sz val="10"/>
      <color rgb="FF666666"/>
      <name val="Tahoma"/>
      <family val="2"/>
    </font>
    <font>
      <sz val="10"/>
      <name val="Arial"/>
      <family val="2"/>
    </font>
    <font>
      <sz val="11"/>
      <color rgb="FF000000"/>
      <name val="Arial"/>
      <family val="2"/>
      <charset val="1"/>
    </font>
    <font>
      <sz val="11"/>
      <color theme="1"/>
      <name val="Arial"/>
      <family val="2"/>
    </font>
    <font>
      <sz val="11"/>
      <color rgb="FF000000"/>
      <name val="Calibri"/>
      <family val="2"/>
    </font>
    <font>
      <sz val="8"/>
      <name val="Arial"/>
      <family val="2"/>
    </font>
    <font>
      <b/>
      <sz val="10"/>
      <color rgb="FFFFFFFF"/>
      <name val="Candara"/>
      <family val="2"/>
    </font>
    <font>
      <b/>
      <sz val="10"/>
      <color rgb="FF000000"/>
      <name val="Candara"/>
      <family val="2"/>
    </font>
    <font>
      <sz val="10"/>
      <color rgb="FF000000"/>
      <name val="Candara"/>
      <family val="2"/>
    </font>
    <font>
      <u/>
      <sz val="11"/>
      <color theme="10"/>
      <name val="Arial"/>
      <family val="2"/>
      <charset val="1"/>
    </font>
    <font>
      <b/>
      <sz val="11"/>
      <name val="Arial"/>
      <family val="2"/>
    </font>
    <font>
      <b/>
      <sz val="10"/>
      <name val="Arial"/>
      <family val="2"/>
    </font>
    <font>
      <sz val="9"/>
      <name val="Arial"/>
      <family val="2"/>
    </font>
    <font>
      <b/>
      <sz val="9"/>
      <name val="Arial"/>
      <family val="2"/>
    </font>
    <font>
      <sz val="9"/>
      <color theme="1"/>
      <name val="Arial"/>
      <family val="2"/>
    </font>
    <font>
      <b/>
      <sz val="9"/>
      <color theme="0"/>
      <name val="Arial"/>
      <family val="2"/>
    </font>
    <font>
      <sz val="11"/>
      <color theme="1"/>
      <name val="Candara"/>
      <family val="2"/>
    </font>
    <font>
      <u/>
      <sz val="11"/>
      <color theme="1"/>
      <name val="Candara"/>
      <family val="2"/>
    </font>
  </fonts>
  <fills count="21">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F1F6E8"/>
        <bgColor indexed="64"/>
      </patternFill>
    </fill>
    <fill>
      <patternFill patternType="solid">
        <fgColor theme="0"/>
        <bgColor rgb="FFFFFFFF"/>
      </patternFill>
    </fill>
    <fill>
      <patternFill patternType="solid">
        <fgColor theme="0"/>
        <bgColor indexed="64"/>
      </patternFill>
    </fill>
    <fill>
      <patternFill patternType="solid">
        <fgColor rgb="FFFFC000"/>
        <bgColor rgb="FF9999FF"/>
      </patternFill>
    </fill>
    <fill>
      <patternFill patternType="solid">
        <fgColor theme="0"/>
        <bgColor rgb="FF9999FF"/>
      </patternFill>
    </fill>
    <fill>
      <patternFill patternType="solid">
        <fgColor theme="4"/>
        <bgColor rgb="FF9999FF"/>
      </patternFill>
    </fill>
    <fill>
      <patternFill patternType="solid">
        <fgColor theme="4"/>
        <bgColor indexed="64"/>
      </patternFill>
    </fill>
    <fill>
      <patternFill patternType="solid">
        <fgColor rgb="FF8EA9DB"/>
        <bgColor rgb="FF000000"/>
      </patternFill>
    </fill>
    <fill>
      <patternFill patternType="solid">
        <fgColor rgb="FF003789"/>
        <bgColor indexed="64"/>
      </patternFill>
    </fill>
    <fill>
      <patternFill patternType="solid">
        <fgColor rgb="FFFFFFFF"/>
        <bgColor indexed="64"/>
      </patternFill>
    </fill>
    <fill>
      <patternFill patternType="solid">
        <fgColor rgb="FFFFFFFF"/>
        <bgColor rgb="FF000000"/>
      </patternFill>
    </fill>
    <fill>
      <patternFill patternType="solid">
        <fgColor theme="7" tint="0.39997558519241921"/>
        <bgColor rgb="FF9999FF"/>
      </patternFill>
    </fill>
    <fill>
      <patternFill patternType="solid">
        <fgColor theme="4" tint="0.79998168889431442"/>
        <bgColor indexed="64"/>
      </patternFill>
    </fill>
    <fill>
      <patternFill patternType="solid">
        <fgColor theme="8" tint="-0.499984740745262"/>
        <bgColor rgb="FF9999FF"/>
      </patternFill>
    </fill>
    <fill>
      <patternFill patternType="solid">
        <fgColor theme="5"/>
        <bgColor indexed="64"/>
      </patternFill>
    </fill>
    <fill>
      <patternFill patternType="solid">
        <fgColor theme="5" tint="-0.249977111117893"/>
        <bgColor rgb="FF9999FF"/>
      </patternFill>
    </fill>
    <fill>
      <patternFill patternType="solid">
        <fgColor theme="6" tint="-0.249977111117893"/>
        <bgColor rgb="FF9999FF"/>
      </patternFill>
    </fill>
  </fills>
  <borders count="40">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rgb="FF000000"/>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style="medium">
        <color indexed="64"/>
      </right>
      <top style="medium">
        <color indexed="64"/>
      </top>
      <bottom/>
      <diagonal/>
    </border>
    <border>
      <left style="thin">
        <color rgb="FF003789"/>
      </left>
      <right style="thin">
        <color rgb="FF003789"/>
      </right>
      <top/>
      <bottom style="thin">
        <color rgb="FF003789"/>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style="thin">
        <color auto="1"/>
      </left>
      <right/>
      <top/>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6">
    <xf numFmtId="0" fontId="0" fillId="0" borderId="0"/>
    <xf numFmtId="42" fontId="12" fillId="0" borderId="0" applyFont="0" applyFill="0" applyBorder="0" applyAlignment="0" applyProtection="0"/>
    <xf numFmtId="42" fontId="13" fillId="0" borderId="0" applyFont="0" applyFill="0" applyBorder="0" applyAlignment="0" applyProtection="0"/>
    <xf numFmtId="0" fontId="19" fillId="0" borderId="0" applyNumberFormat="0" applyFill="0" applyBorder="0" applyAlignment="0" applyProtection="0"/>
    <xf numFmtId="9" fontId="12" fillId="0" borderId="0" applyFont="0" applyFill="0" applyBorder="0" applyAlignment="0" applyProtection="0"/>
    <xf numFmtId="44" fontId="12" fillId="0" borderId="0" applyFont="0" applyFill="0" applyBorder="0" applyAlignment="0" applyProtection="0"/>
  </cellStyleXfs>
  <cellXfs count="204">
    <xf numFmtId="0" fontId="0" fillId="0" borderId="0" xfId="0"/>
    <xf numFmtId="0" fontId="3" fillId="0" borderId="0" xfId="0" applyFont="1"/>
    <xf numFmtId="0" fontId="0" fillId="0" borderId="0" xfId="0" applyAlignment="1">
      <alignment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4" xfId="0" applyFont="1" applyFill="1" applyBorder="1" applyAlignment="1">
      <alignment horizontal="left" vertical="center" wrapText="1"/>
    </xf>
    <xf numFmtId="0" fontId="8" fillId="4" borderId="12" xfId="0" applyFont="1" applyFill="1" applyBorder="1" applyAlignment="1">
      <alignment horizontal="left" vertical="center" wrapText="1"/>
    </xf>
    <xf numFmtId="0" fontId="8" fillId="4" borderId="1" xfId="0" applyFont="1" applyFill="1" applyBorder="1" applyAlignment="1">
      <alignment horizontal="left" vertical="center" wrapText="1"/>
    </xf>
    <xf numFmtId="0" fontId="8" fillId="4" borderId="1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4" borderId="14" xfId="0" applyFont="1" applyFill="1" applyBorder="1" applyAlignment="1">
      <alignment horizontal="left" vertical="center" wrapText="1"/>
    </xf>
    <xf numFmtId="0" fontId="8" fillId="4" borderId="2" xfId="0" applyFont="1" applyFill="1" applyBorder="1" applyAlignment="1">
      <alignment horizontal="left" vertical="center" wrapText="1"/>
    </xf>
    <xf numFmtId="0" fontId="8" fillId="4" borderId="15" xfId="0" applyFont="1" applyFill="1" applyBorder="1" applyAlignment="1">
      <alignment horizontal="left" vertical="center" wrapText="1"/>
    </xf>
    <xf numFmtId="0" fontId="7" fillId="0" borderId="0" xfId="0" applyFont="1" applyAlignment="1">
      <alignment horizontal="left" vertical="center" wrapText="1"/>
    </xf>
    <xf numFmtId="0" fontId="8" fillId="0" borderId="12" xfId="0" applyFont="1" applyBorder="1" applyAlignment="1">
      <alignment horizontal="left" vertical="center" wrapText="1"/>
    </xf>
    <xf numFmtId="0" fontId="8" fillId="0" borderId="1" xfId="0" applyFont="1" applyBorder="1" applyAlignment="1">
      <alignment horizontal="left" vertical="center" wrapText="1"/>
    </xf>
    <xf numFmtId="0" fontId="9" fillId="0" borderId="13" xfId="0" applyFont="1" applyBorder="1" applyAlignment="1" applyProtection="1">
      <alignment horizontal="left" vertical="center" wrapText="1"/>
      <protection locked="0"/>
    </xf>
    <xf numFmtId="0" fontId="8" fillId="0" borderId="4" xfId="0" applyFont="1" applyBorder="1" applyAlignment="1">
      <alignment horizontal="left" vertical="center" wrapText="1"/>
    </xf>
    <xf numFmtId="0" fontId="9" fillId="0" borderId="1" xfId="0" applyFont="1" applyBorder="1" applyAlignment="1" applyProtection="1">
      <alignment horizontal="left" vertical="center" wrapText="1"/>
      <protection locked="0"/>
    </xf>
    <xf numFmtId="0" fontId="8" fillId="0" borderId="14" xfId="0" applyFont="1" applyBorder="1" applyAlignment="1">
      <alignment horizontal="left" vertical="center" wrapText="1"/>
    </xf>
    <xf numFmtId="0" fontId="8" fillId="0" borderId="13" xfId="0" applyFont="1" applyBorder="1" applyAlignment="1">
      <alignment horizontal="left" vertical="center" wrapText="1"/>
    </xf>
    <xf numFmtId="0" fontId="8" fillId="0" borderId="2" xfId="0" applyFont="1" applyBorder="1" applyAlignment="1">
      <alignment horizontal="left" vertical="center" wrapText="1"/>
    </xf>
    <xf numFmtId="0" fontId="8" fillId="0" borderId="15" xfId="0" applyFont="1" applyBorder="1" applyAlignment="1">
      <alignment horizontal="left" vertical="center" wrapText="1"/>
    </xf>
    <xf numFmtId="0" fontId="9" fillId="4" borderId="1" xfId="0" applyFont="1" applyFill="1" applyBorder="1" applyAlignment="1" applyProtection="1">
      <alignment horizontal="left" vertical="center" wrapText="1"/>
      <protection locked="0"/>
    </xf>
    <xf numFmtId="0" fontId="9" fillId="4" borderId="13" xfId="0" applyFont="1" applyFill="1" applyBorder="1" applyAlignment="1" applyProtection="1">
      <alignment horizontal="left" vertical="center" wrapText="1"/>
      <protection locked="0"/>
    </xf>
    <xf numFmtId="0" fontId="9" fillId="0" borderId="14" xfId="0" applyFont="1" applyBorder="1" applyAlignment="1" applyProtection="1">
      <alignment horizontal="left" vertical="center" wrapText="1"/>
      <protection locked="0"/>
    </xf>
    <xf numFmtId="0" fontId="9" fillId="0" borderId="15" xfId="0" applyFont="1" applyBorder="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10" fillId="0" borderId="0" xfId="0" applyFont="1" applyAlignment="1">
      <alignment horizontal="left" vertical="center" wrapText="1"/>
    </xf>
    <xf numFmtId="0" fontId="9" fillId="4" borderId="12" xfId="0" applyFont="1" applyFill="1" applyBorder="1" applyAlignment="1" applyProtection="1">
      <alignment horizontal="left" vertical="center" wrapText="1"/>
      <protection locked="0"/>
    </xf>
    <xf numFmtId="0" fontId="9" fillId="4" borderId="4" xfId="0" applyFont="1" applyFill="1" applyBorder="1" applyAlignment="1" applyProtection="1">
      <alignment horizontal="left" vertical="center" wrapText="1"/>
      <protection locked="0"/>
    </xf>
    <xf numFmtId="0" fontId="9" fillId="4" borderId="14"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0" fontId="9" fillId="4" borderId="15" xfId="0" applyFont="1" applyFill="1" applyBorder="1" applyAlignment="1" applyProtection="1">
      <alignment horizontal="left" vertical="center" wrapText="1"/>
      <protection locked="0"/>
    </xf>
    <xf numFmtId="0" fontId="0" fillId="0" borderId="0" xfId="0" applyAlignment="1">
      <alignment vertical="center"/>
    </xf>
    <xf numFmtId="0" fontId="9" fillId="0" borderId="12" xfId="0" applyFont="1" applyBorder="1" applyAlignment="1" applyProtection="1">
      <alignment horizontal="left" vertical="center" wrapText="1"/>
      <protection locked="0"/>
    </xf>
    <xf numFmtId="0" fontId="9" fillId="0" borderId="4"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6"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9" fillId="0" borderId="11"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17" xfId="0" applyFont="1" applyBorder="1" applyAlignment="1" applyProtection="1">
      <alignment horizontal="left" vertical="center" wrapText="1"/>
      <protection locked="0"/>
    </xf>
    <xf numFmtId="0" fontId="8" fillId="0" borderId="18" xfId="0" applyFont="1" applyBorder="1" applyAlignment="1">
      <alignment horizontal="left" vertical="center" wrapText="1"/>
    </xf>
    <xf numFmtId="0" fontId="9" fillId="0" borderId="18" xfId="0" applyFont="1" applyBorder="1" applyAlignment="1" applyProtection="1">
      <alignment horizontal="left" vertical="center" wrapText="1"/>
      <protection locked="0"/>
    </xf>
    <xf numFmtId="0" fontId="11" fillId="0" borderId="0" xfId="0" applyFont="1" applyAlignment="1">
      <alignment vertical="center"/>
    </xf>
    <xf numFmtId="0" fontId="9" fillId="4" borderId="19" xfId="0" applyFont="1" applyFill="1" applyBorder="1" applyAlignment="1" applyProtection="1">
      <alignment horizontal="left" vertical="center" wrapText="1"/>
      <protection locked="0"/>
    </xf>
    <xf numFmtId="0" fontId="9" fillId="4" borderId="20" xfId="0" applyFont="1" applyFill="1" applyBorder="1" applyAlignment="1" applyProtection="1">
      <alignment horizontal="left" vertical="center" wrapText="1"/>
      <protection locked="0"/>
    </xf>
    <xf numFmtId="0" fontId="9" fillId="4" borderId="21" xfId="0" applyFont="1" applyFill="1" applyBorder="1" applyAlignment="1" applyProtection="1">
      <alignment horizontal="left" vertical="center" wrapText="1"/>
      <protection locked="0"/>
    </xf>
    <xf numFmtId="0" fontId="9" fillId="4" borderId="22" xfId="0" applyFont="1" applyFill="1" applyBorder="1" applyAlignment="1" applyProtection="1">
      <alignment horizontal="left" vertical="center" wrapText="1"/>
      <protection locked="0"/>
    </xf>
    <xf numFmtId="0" fontId="9" fillId="4" borderId="23" xfId="0" applyFont="1" applyFill="1" applyBorder="1" applyAlignment="1" applyProtection="1">
      <alignment horizontal="left" vertical="center" wrapText="1"/>
      <protection locked="0"/>
    </xf>
    <xf numFmtId="0" fontId="9" fillId="4" borderId="24" xfId="0" applyFont="1" applyFill="1" applyBorder="1" applyAlignment="1" applyProtection="1">
      <alignment horizontal="left" vertical="center" wrapText="1"/>
      <protection locked="0"/>
    </xf>
    <xf numFmtId="0" fontId="9" fillId="4" borderId="25" xfId="0" applyFont="1" applyFill="1" applyBorder="1" applyAlignment="1" applyProtection="1">
      <alignment horizontal="left" vertical="center" wrapText="1"/>
      <protection locked="0"/>
    </xf>
    <xf numFmtId="0" fontId="0" fillId="0" borderId="0" xfId="0" applyAlignment="1" applyProtection="1">
      <alignment vertical="center" wrapText="1"/>
      <protection locked="0"/>
    </xf>
    <xf numFmtId="0" fontId="5" fillId="2" borderId="3" xfId="0" applyFont="1" applyFill="1" applyBorder="1" applyAlignment="1">
      <alignment horizontal="center" vertical="center" wrapText="1"/>
    </xf>
    <xf numFmtId="0" fontId="7" fillId="3" borderId="1" xfId="0" applyFont="1" applyFill="1" applyBorder="1" applyAlignment="1">
      <alignment vertical="center" wrapText="1"/>
    </xf>
    <xf numFmtId="0" fontId="10" fillId="0" borderId="26" xfId="0" applyFont="1" applyBorder="1" applyAlignment="1">
      <alignment vertical="center" wrapText="1"/>
    </xf>
    <xf numFmtId="0" fontId="10" fillId="0" borderId="0" xfId="0" applyFont="1" applyAlignment="1">
      <alignment vertical="center" wrapText="1"/>
    </xf>
    <xf numFmtId="0" fontId="0" fillId="0" borderId="0" xfId="0" applyProtection="1">
      <protection locked="0"/>
    </xf>
    <xf numFmtId="9" fontId="4" fillId="6" borderId="1" xfId="0" applyNumberFormat="1" applyFont="1" applyFill="1" applyBorder="1" applyAlignment="1">
      <alignment horizontal="center" vertical="center" wrapText="1"/>
    </xf>
    <xf numFmtId="0" fontId="4" fillId="6" borderId="1" xfId="0" applyFont="1" applyFill="1" applyBorder="1" applyAlignment="1">
      <alignment horizontal="justify"/>
    </xf>
    <xf numFmtId="0" fontId="4" fillId="6" borderId="1" xfId="0" applyFont="1" applyFill="1" applyBorder="1" applyAlignment="1">
      <alignment wrapText="1"/>
    </xf>
    <xf numFmtId="0" fontId="4" fillId="6" borderId="1" xfId="0" applyFont="1" applyFill="1" applyBorder="1"/>
    <xf numFmtId="0" fontId="4" fillId="6" borderId="1" xfId="0" applyFont="1" applyFill="1" applyBorder="1" applyAlignment="1">
      <alignment horizontal="left" vertical="center" wrapText="1"/>
    </xf>
    <xf numFmtId="0" fontId="4" fillId="6" borderId="1" xfId="0" applyFont="1" applyFill="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7"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justify"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justify" vertical="center"/>
    </xf>
    <xf numFmtId="0" fontId="4" fillId="0" borderId="1" xfId="0" applyFont="1" applyBorder="1"/>
    <xf numFmtId="0" fontId="4" fillId="6" borderId="1" xfId="0" applyFont="1" applyFill="1" applyBorder="1" applyAlignment="1">
      <alignment vertical="center" wrapText="1"/>
    </xf>
    <xf numFmtId="0" fontId="4" fillId="6" borderId="1" xfId="0" applyFont="1" applyFill="1" applyBorder="1" applyAlignment="1">
      <alignment horizontal="center" vertical="center"/>
    </xf>
    <xf numFmtId="0" fontId="4" fillId="5" borderId="1" xfId="0" applyFont="1" applyFill="1" applyBorder="1" applyAlignment="1">
      <alignment horizontal="justify" vertical="center" wrapText="1"/>
    </xf>
    <xf numFmtId="0" fontId="4" fillId="5" borderId="1" xfId="0" applyFont="1" applyFill="1" applyBorder="1" applyAlignment="1">
      <alignment vertical="center" wrapText="1"/>
    </xf>
    <xf numFmtId="0" fontId="4" fillId="6" borderId="1" xfId="0" applyFont="1" applyFill="1" applyBorder="1" applyAlignment="1">
      <alignment vertical="center"/>
    </xf>
    <xf numFmtId="0" fontId="14" fillId="0" borderId="0" xfId="0" applyFont="1"/>
    <xf numFmtId="0" fontId="14" fillId="11" borderId="4" xfId="0" applyFont="1" applyFill="1" applyBorder="1"/>
    <xf numFmtId="0" fontId="14" fillId="11" borderId="3" xfId="0" applyFont="1" applyFill="1" applyBorder="1"/>
    <xf numFmtId="0" fontId="14" fillId="0" borderId="4" xfId="0" applyFont="1" applyBorder="1"/>
    <xf numFmtId="0" fontId="14" fillId="0" borderId="1" xfId="0" applyFont="1" applyBorder="1"/>
    <xf numFmtId="0" fontId="15" fillId="0" borderId="28" xfId="0" applyFont="1" applyBorder="1" applyAlignment="1">
      <alignment wrapText="1"/>
    </xf>
    <xf numFmtId="0" fontId="14" fillId="0" borderId="1" xfId="0" applyFont="1" applyBorder="1" applyAlignment="1">
      <alignment wrapText="1"/>
    </xf>
    <xf numFmtId="0" fontId="17" fillId="13" borderId="1" xfId="0" applyFont="1" applyFill="1" applyBorder="1" applyAlignment="1">
      <alignment horizontal="center" vertical="center" wrapText="1"/>
    </xf>
    <xf numFmtId="0" fontId="18" fillId="13" borderId="1" xfId="0" applyFont="1" applyFill="1" applyBorder="1" applyAlignment="1">
      <alignment horizontal="left" vertical="center" wrapText="1"/>
    </xf>
    <xf numFmtId="0" fontId="17" fillId="13" borderId="1" xfId="0" applyFont="1" applyFill="1" applyBorder="1" applyAlignment="1">
      <alignment horizontal="left" vertical="center" wrapText="1"/>
    </xf>
    <xf numFmtId="0" fontId="17" fillId="13" borderId="1" xfId="0" applyFont="1" applyFill="1" applyBorder="1" applyAlignment="1">
      <alignment vertical="center" wrapText="1"/>
    </xf>
    <xf numFmtId="0" fontId="18" fillId="14" borderId="1" xfId="0" applyFont="1" applyFill="1" applyBorder="1" applyAlignment="1">
      <alignment horizontal="left" vertical="center" wrapText="1"/>
    </xf>
    <xf numFmtId="0" fontId="18" fillId="14" borderId="30" xfId="0" applyFont="1" applyFill="1" applyBorder="1" applyAlignment="1">
      <alignment horizontal="left" vertical="center" wrapText="1"/>
    </xf>
    <xf numFmtId="0" fontId="21" fillId="0" borderId="1" xfId="0" applyFont="1" applyBorder="1" applyAlignment="1">
      <alignment horizontal="left" vertical="center" indent="1"/>
    </xf>
    <xf numFmtId="14" fontId="21" fillId="0" borderId="1" xfId="0" applyNumberFormat="1" applyFont="1" applyBorder="1" applyAlignment="1">
      <alignment horizontal="left" vertical="center" indent="1"/>
    </xf>
    <xf numFmtId="0" fontId="22" fillId="0" borderId="1" xfId="0" applyFont="1" applyBorder="1" applyAlignment="1">
      <alignment horizontal="center" vertical="center"/>
    </xf>
    <xf numFmtId="0" fontId="22" fillId="0" borderId="0" xfId="0" applyFont="1" applyAlignment="1">
      <alignment vertical="center"/>
    </xf>
    <xf numFmtId="0" fontId="23" fillId="8" borderId="0" xfId="0" applyFont="1" applyFill="1" applyAlignment="1">
      <alignment horizontal="center" vertical="center" wrapText="1"/>
    </xf>
    <xf numFmtId="0" fontId="22" fillId="0" borderId="0" xfId="0" applyFont="1" applyAlignment="1">
      <alignment horizontal="center" vertical="center"/>
    </xf>
    <xf numFmtId="0" fontId="22" fillId="0" borderId="0" xfId="0" applyFont="1" applyAlignment="1">
      <alignment horizontal="center" vertical="center" wrapText="1"/>
    </xf>
    <xf numFmtId="0" fontId="25" fillId="9" borderId="1" xfId="0" applyFont="1" applyFill="1" applyBorder="1" applyAlignment="1">
      <alignment horizontal="center" vertical="center" wrapText="1"/>
    </xf>
    <xf numFmtId="0" fontId="25" fillId="15" borderId="1" xfId="0" applyFont="1" applyFill="1" applyBorder="1" applyAlignment="1">
      <alignment horizontal="center" vertical="center" wrapText="1"/>
    </xf>
    <xf numFmtId="164" fontId="25" fillId="9" borderId="1" xfId="0" applyNumberFormat="1" applyFont="1" applyFill="1" applyBorder="1" applyAlignment="1">
      <alignment horizontal="center" vertical="center" wrapText="1"/>
    </xf>
    <xf numFmtId="42" fontId="25" fillId="9" borderId="1" xfId="1" applyFont="1" applyFill="1" applyBorder="1" applyAlignment="1">
      <alignment horizontal="center" vertical="center" wrapText="1"/>
    </xf>
    <xf numFmtId="0" fontId="25" fillId="10" borderId="1" xfId="0" applyFont="1" applyFill="1" applyBorder="1" applyAlignment="1">
      <alignment horizontal="center" vertical="center" wrapText="1"/>
    </xf>
    <xf numFmtId="0" fontId="23" fillId="0" borderId="0" xfId="0" applyFont="1" applyAlignment="1">
      <alignment horizontal="center" vertical="center"/>
    </xf>
    <xf numFmtId="0" fontId="25" fillId="18" borderId="1" xfId="0" applyFont="1" applyFill="1" applyBorder="1" applyAlignment="1">
      <alignment horizontal="center" vertical="center" wrapText="1"/>
    </xf>
    <xf numFmtId="0" fontId="22" fillId="0" borderId="1" xfId="0" applyFont="1" applyBorder="1" applyAlignment="1">
      <alignment vertical="center"/>
    </xf>
    <xf numFmtId="0" fontId="20" fillId="0" borderId="0" xfId="0" applyFont="1" applyAlignment="1">
      <alignment horizontal="left" vertical="center"/>
    </xf>
    <xf numFmtId="0" fontId="22" fillId="0" borderId="30" xfId="0" applyFont="1" applyBorder="1" applyAlignment="1">
      <alignment vertical="center"/>
    </xf>
    <xf numFmtId="0" fontId="25" fillId="19" borderId="1" xfId="0" applyFont="1" applyFill="1" applyBorder="1" applyAlignment="1">
      <alignment horizontal="center" vertical="center" wrapText="1"/>
    </xf>
    <xf numFmtId="0" fontId="25" fillId="20" borderId="1" xfId="0" applyFont="1" applyFill="1" applyBorder="1" applyAlignment="1">
      <alignment horizontal="center" vertical="center" wrapText="1"/>
    </xf>
    <xf numFmtId="164" fontId="21" fillId="0" borderId="0" xfId="0" applyNumberFormat="1" applyFont="1" applyAlignment="1">
      <alignment horizontal="center" vertical="center"/>
    </xf>
    <xf numFmtId="0" fontId="26" fillId="6" borderId="1" xfId="0" applyFont="1" applyFill="1" applyBorder="1" applyAlignment="1">
      <alignment horizontal="center" vertical="center" wrapText="1"/>
    </xf>
    <xf numFmtId="42" fontId="26" fillId="6" borderId="1" xfId="1" applyFont="1" applyFill="1" applyBorder="1" applyAlignment="1">
      <alignment horizontal="center" vertical="center"/>
    </xf>
    <xf numFmtId="0" fontId="26" fillId="6" borderId="1" xfId="0" applyFont="1" applyFill="1" applyBorder="1" applyAlignment="1">
      <alignment horizontal="center" vertical="center"/>
    </xf>
    <xf numFmtId="17" fontId="26" fillId="6" borderId="1" xfId="0" applyNumberFormat="1" applyFont="1" applyFill="1" applyBorder="1" applyAlignment="1">
      <alignment horizontal="center" vertical="center"/>
    </xf>
    <xf numFmtId="10" fontId="26" fillId="6" borderId="1" xfId="4" applyNumberFormat="1" applyFont="1" applyFill="1" applyBorder="1" applyAlignment="1">
      <alignment horizontal="center" vertical="center"/>
    </xf>
    <xf numFmtId="9" fontId="26" fillId="6" borderId="1" xfId="0" applyNumberFormat="1" applyFont="1" applyFill="1" applyBorder="1" applyAlignment="1">
      <alignment horizontal="center" vertical="center" wrapText="1"/>
    </xf>
    <xf numFmtId="9" fontId="26" fillId="6" borderId="1" xfId="0" applyNumberFormat="1"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9" fontId="4" fillId="0" borderId="1" xfId="0" applyNumberFormat="1" applyFont="1" applyBorder="1" applyAlignment="1">
      <alignment horizontal="center" vertical="center"/>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42" fontId="26" fillId="0" borderId="1" xfId="1" applyFont="1" applyFill="1" applyBorder="1" applyAlignment="1">
      <alignment horizontal="center" vertical="center"/>
    </xf>
    <xf numFmtId="17" fontId="26" fillId="0" borderId="1" xfId="0" applyNumberFormat="1" applyFont="1" applyBorder="1" applyAlignment="1">
      <alignment horizontal="center" vertical="center"/>
    </xf>
    <xf numFmtId="0" fontId="26" fillId="16" borderId="30" xfId="0" applyFont="1" applyFill="1" applyBorder="1" applyAlignment="1">
      <alignment horizontal="center" vertical="center" wrapText="1"/>
    </xf>
    <xf numFmtId="42" fontId="26" fillId="16" borderId="30" xfId="1" applyFont="1" applyFill="1" applyBorder="1" applyAlignment="1">
      <alignment horizontal="center" vertical="center"/>
    </xf>
    <xf numFmtId="17" fontId="26" fillId="16" borderId="30" xfId="0" applyNumberFormat="1" applyFont="1" applyFill="1" applyBorder="1" applyAlignment="1">
      <alignment horizontal="center" vertical="center"/>
    </xf>
    <xf numFmtId="0" fontId="26" fillId="16" borderId="1" xfId="0" applyFont="1" applyFill="1" applyBorder="1" applyAlignment="1">
      <alignment horizontal="center" vertical="center" wrapText="1"/>
    </xf>
    <xf numFmtId="42" fontId="26" fillId="16" borderId="1" xfId="1" applyFont="1" applyFill="1" applyBorder="1" applyAlignment="1">
      <alignment horizontal="center" vertical="center"/>
    </xf>
    <xf numFmtId="17" fontId="26" fillId="16" borderId="1" xfId="0" applyNumberFormat="1" applyFont="1" applyFill="1" applyBorder="1" applyAlignment="1">
      <alignment horizontal="center" vertical="center"/>
    </xf>
    <xf numFmtId="0" fontId="26" fillId="16" borderId="1" xfId="0" applyFont="1" applyFill="1" applyBorder="1" applyAlignment="1">
      <alignment horizontal="center" vertical="center"/>
    </xf>
    <xf numFmtId="0" fontId="4" fillId="16" borderId="1" xfId="0" applyFont="1" applyFill="1" applyBorder="1" applyAlignment="1">
      <alignment horizontal="center" vertical="center" wrapText="1"/>
    </xf>
    <xf numFmtId="0" fontId="21" fillId="0" borderId="1" xfId="0" applyFont="1" applyBorder="1" applyAlignment="1">
      <alignment horizontal="center" vertical="center"/>
    </xf>
    <xf numFmtId="14" fontId="21" fillId="0" borderId="1" xfId="0" applyNumberFormat="1" applyFont="1" applyBorder="1" applyAlignment="1">
      <alignment horizontal="center" vertical="center"/>
    </xf>
    <xf numFmtId="164" fontId="22" fillId="0" borderId="0" xfId="0" applyNumberFormat="1" applyFont="1" applyAlignment="1">
      <alignment horizontal="center" vertical="center"/>
    </xf>
    <xf numFmtId="42" fontId="22" fillId="0" borderId="0" xfId="1" applyFont="1" applyAlignment="1">
      <alignment horizontal="center" vertical="center"/>
    </xf>
    <xf numFmtId="0" fontId="22" fillId="8" borderId="0" xfId="0" applyFont="1" applyFill="1" applyAlignment="1">
      <alignment horizontal="center" vertical="center" wrapText="1"/>
    </xf>
    <xf numFmtId="0" fontId="24" fillId="0" borderId="0" xfId="0" applyFont="1" applyAlignment="1">
      <alignment horizontal="center" vertical="center" wrapText="1"/>
    </xf>
    <xf numFmtId="0" fontId="22" fillId="8" borderId="1" xfId="0" applyFont="1" applyFill="1" applyBorder="1" applyAlignment="1">
      <alignment horizontal="center" vertical="center" wrapText="1"/>
    </xf>
    <xf numFmtId="0" fontId="24" fillId="0" borderId="0" xfId="0" applyFont="1" applyAlignment="1">
      <alignment horizontal="center" vertical="center"/>
    </xf>
    <xf numFmtId="164" fontId="23" fillId="8" borderId="0" xfId="0" applyNumberFormat="1" applyFont="1" applyFill="1" applyAlignment="1">
      <alignment horizontal="center" vertical="center" wrapText="1"/>
    </xf>
    <xf numFmtId="42" fontId="23" fillId="8" borderId="0" xfId="1" applyFont="1" applyFill="1" applyBorder="1" applyAlignment="1">
      <alignment horizontal="center" vertical="center" wrapText="1"/>
    </xf>
    <xf numFmtId="42" fontId="23" fillId="8" borderId="0" xfId="1" applyFont="1" applyFill="1" applyAlignment="1">
      <alignment horizontal="center" vertical="center" wrapText="1"/>
    </xf>
    <xf numFmtId="44" fontId="26" fillId="6" borderId="1" xfId="5" applyFont="1" applyFill="1" applyBorder="1" applyAlignment="1">
      <alignment horizontal="center" vertical="center"/>
    </xf>
    <xf numFmtId="0" fontId="19" fillId="0" borderId="1" xfId="3" applyFill="1" applyBorder="1" applyAlignment="1">
      <alignment horizontal="center" vertical="center"/>
    </xf>
    <xf numFmtId="0" fontId="19" fillId="0" borderId="1" xfId="3" applyFill="1" applyBorder="1" applyAlignment="1">
      <alignment horizontal="center" vertical="center" wrapText="1"/>
    </xf>
    <xf numFmtId="0" fontId="27" fillId="0" borderId="1" xfId="3" applyFont="1" applyFill="1" applyBorder="1" applyAlignment="1">
      <alignment horizontal="center" vertical="center" wrapText="1"/>
    </xf>
    <xf numFmtId="164" fontId="26" fillId="6" borderId="1" xfId="4" applyNumberFormat="1" applyFont="1" applyFill="1" applyBorder="1" applyAlignment="1">
      <alignment horizontal="center" vertical="center"/>
    </xf>
    <xf numFmtId="42" fontId="4" fillId="6" borderId="1" xfId="1" applyFont="1" applyFill="1" applyBorder="1" applyAlignment="1">
      <alignment horizontal="center" vertical="center"/>
    </xf>
    <xf numFmtId="0" fontId="20" fillId="0" borderId="0" xfId="0" applyFont="1" applyAlignment="1">
      <alignment horizontal="center" vertical="center"/>
    </xf>
    <xf numFmtId="0" fontId="22" fillId="0" borderId="1" xfId="0" applyFont="1" applyBorder="1" applyAlignment="1">
      <alignment horizontal="center" vertical="center" wrapText="1"/>
    </xf>
    <xf numFmtId="0" fontId="19" fillId="0" borderId="1" xfId="3" applyBorder="1" applyAlignment="1">
      <alignment horizontal="center" vertical="center" wrapText="1"/>
    </xf>
    <xf numFmtId="164" fontId="26" fillId="6" borderId="1" xfId="4" applyNumberFormat="1" applyFont="1" applyFill="1" applyBorder="1" applyAlignment="1">
      <alignment horizontal="center" vertical="center" wrapText="1"/>
    </xf>
    <xf numFmtId="17" fontId="26" fillId="6" borderId="1" xfId="0" applyNumberFormat="1" applyFont="1" applyFill="1" applyBorder="1" applyAlignment="1">
      <alignment horizontal="center" vertical="center"/>
    </xf>
    <xf numFmtId="0" fontId="26" fillId="6" borderId="1" xfId="0" applyFont="1" applyFill="1" applyBorder="1" applyAlignment="1">
      <alignment horizontal="center" vertical="center"/>
    </xf>
    <xf numFmtId="0" fontId="26" fillId="6" borderId="1" xfId="0" applyFont="1" applyFill="1" applyBorder="1" applyAlignment="1">
      <alignment horizontal="center" vertical="center" wrapText="1"/>
    </xf>
    <xf numFmtId="164" fontId="26" fillId="6" borderId="1" xfId="4" applyNumberFormat="1" applyFont="1" applyFill="1" applyBorder="1" applyAlignment="1">
      <alignment horizontal="center" vertical="center"/>
    </xf>
    <xf numFmtId="0" fontId="26" fillId="0" borderId="1" xfId="0" applyFont="1" applyBorder="1" applyAlignment="1">
      <alignment horizontal="center" vertical="center"/>
    </xf>
    <xf numFmtId="0" fontId="26" fillId="0" borderId="1" xfId="0" applyFont="1" applyBorder="1" applyAlignment="1">
      <alignment horizontal="center" vertical="center" wrapText="1"/>
    </xf>
    <xf numFmtId="42" fontId="26" fillId="6" borderId="1" xfId="1" applyFont="1" applyFill="1" applyBorder="1" applyAlignment="1">
      <alignment horizontal="center" vertical="center"/>
    </xf>
    <xf numFmtId="44" fontId="26" fillId="6" borderId="1" xfId="5" applyFont="1" applyFill="1" applyBorder="1" applyAlignment="1">
      <alignment horizontal="center" vertical="center"/>
    </xf>
    <xf numFmtId="0" fontId="19" fillId="0" borderId="1" xfId="3" applyFill="1" applyBorder="1" applyAlignment="1">
      <alignment horizontal="center" vertical="center"/>
    </xf>
    <xf numFmtId="10" fontId="26" fillId="6" borderId="1" xfId="4" applyNumberFormat="1" applyFont="1" applyFill="1" applyBorder="1" applyAlignment="1">
      <alignment horizontal="center" vertical="center"/>
    </xf>
    <xf numFmtId="0" fontId="22" fillId="0" borderId="1" xfId="0" applyFont="1" applyBorder="1" applyAlignment="1">
      <alignment horizontal="center" vertical="center"/>
    </xf>
    <xf numFmtId="0" fontId="20" fillId="0" borderId="1" xfId="0" applyFont="1" applyBorder="1" applyAlignment="1">
      <alignment horizontal="center" vertical="center"/>
    </xf>
    <xf numFmtId="0" fontId="25" fillId="17" borderId="1" xfId="0" applyFont="1" applyFill="1" applyBorder="1" applyAlignment="1">
      <alignment horizontal="center" vertical="center" wrapText="1"/>
    </xf>
    <xf numFmtId="0" fontId="23" fillId="8" borderId="0" xfId="0" applyFont="1" applyFill="1" applyAlignment="1">
      <alignment horizontal="center" vertical="center" wrapText="1"/>
    </xf>
    <xf numFmtId="0" fontId="23" fillId="8" borderId="1" xfId="0" applyFont="1" applyFill="1" applyBorder="1" applyAlignment="1">
      <alignment horizontal="center" vertical="center" wrapText="1"/>
    </xf>
    <xf numFmtId="0" fontId="26" fillId="16" borderId="31" xfId="0" applyFont="1" applyFill="1" applyBorder="1" applyAlignment="1">
      <alignment horizontal="center" vertical="center" wrapText="1"/>
    </xf>
    <xf numFmtId="0" fontId="26" fillId="16" borderId="16" xfId="0" applyFont="1" applyFill="1" applyBorder="1" applyAlignment="1">
      <alignment horizontal="center" vertical="center" wrapText="1"/>
    </xf>
    <xf numFmtId="0" fontId="26" fillId="16" borderId="30" xfId="0" applyFont="1" applyFill="1" applyBorder="1" applyAlignment="1">
      <alignment horizontal="center" vertical="center" wrapText="1"/>
    </xf>
    <xf numFmtId="0" fontId="20" fillId="0" borderId="4" xfId="0" applyFont="1" applyBorder="1" applyAlignment="1">
      <alignment horizontal="center" vertical="center"/>
    </xf>
    <xf numFmtId="0" fontId="20" fillId="0" borderId="14" xfId="0" applyFont="1" applyBorder="1" applyAlignment="1">
      <alignment horizontal="center" vertical="center"/>
    </xf>
    <xf numFmtId="0" fontId="20" fillId="0" borderId="33" xfId="0" applyFont="1" applyBorder="1" applyAlignment="1">
      <alignment horizontal="center" vertical="center"/>
    </xf>
    <xf numFmtId="0" fontId="22" fillId="0" borderId="34" xfId="0" applyFont="1" applyBorder="1" applyAlignment="1">
      <alignment horizontal="center" vertical="center"/>
    </xf>
    <xf numFmtId="0" fontId="22" fillId="0" borderId="35" xfId="0" applyFont="1" applyBorder="1" applyAlignment="1">
      <alignment horizontal="center" vertical="center"/>
    </xf>
    <xf numFmtId="0" fontId="22" fillId="0" borderId="36" xfId="0" applyFont="1" applyBorder="1" applyAlignment="1">
      <alignment horizontal="center" vertical="center"/>
    </xf>
    <xf numFmtId="0" fontId="22" fillId="0" borderId="32" xfId="0" applyFont="1" applyBorder="1" applyAlignment="1">
      <alignment horizontal="center" vertical="center"/>
    </xf>
    <xf numFmtId="0" fontId="22" fillId="0" borderId="0" xfId="0" applyFont="1" applyAlignment="1">
      <alignment horizontal="center" vertical="center"/>
    </xf>
    <xf numFmtId="0" fontId="22" fillId="0" borderId="26" xfId="0" applyFont="1" applyBorder="1" applyAlignment="1">
      <alignment horizontal="center" vertical="center"/>
    </xf>
    <xf numFmtId="0" fontId="22" fillId="0" borderId="37" xfId="0" applyFont="1" applyBorder="1" applyAlignment="1">
      <alignment horizontal="center" vertical="center"/>
    </xf>
    <xf numFmtId="0" fontId="22" fillId="0" borderId="38" xfId="0" applyFont="1" applyBorder="1" applyAlignment="1">
      <alignment horizontal="center" vertical="center"/>
    </xf>
    <xf numFmtId="0" fontId="22" fillId="0" borderId="39" xfId="0" applyFont="1" applyBorder="1" applyAlignment="1">
      <alignment horizontal="center" vertical="center"/>
    </xf>
    <xf numFmtId="42" fontId="26" fillId="16" borderId="31" xfId="1" applyFont="1" applyFill="1" applyBorder="1" applyAlignment="1">
      <alignment horizontal="center" vertical="center"/>
    </xf>
    <xf numFmtId="42" fontId="26" fillId="16" borderId="30" xfId="1" applyFont="1" applyFill="1" applyBorder="1" applyAlignment="1">
      <alignment horizontal="center" vertical="center"/>
    </xf>
    <xf numFmtId="17" fontId="26" fillId="16" borderId="31" xfId="0" applyNumberFormat="1" applyFont="1" applyFill="1" applyBorder="1" applyAlignment="1">
      <alignment horizontal="center" vertical="center"/>
    </xf>
    <xf numFmtId="17" fontId="26" fillId="16" borderId="30" xfId="0" applyNumberFormat="1" applyFont="1" applyFill="1" applyBorder="1" applyAlignment="1">
      <alignment horizontal="center" vertical="center"/>
    </xf>
    <xf numFmtId="0" fontId="14" fillId="11" borderId="4" xfId="0" applyFont="1" applyFill="1" applyBorder="1" applyAlignment="1">
      <alignment horizontal="center"/>
    </xf>
    <xf numFmtId="0" fontId="14" fillId="11" borderId="14" xfId="0" applyFont="1" applyFill="1" applyBorder="1" applyAlignment="1">
      <alignment horizontal="center"/>
    </xf>
    <xf numFmtId="0" fontId="16" fillId="12" borderId="29" xfId="0" applyFont="1" applyFill="1" applyBorder="1" applyAlignment="1">
      <alignment horizontal="center" vertical="center" wrapText="1"/>
    </xf>
    <xf numFmtId="0" fontId="16" fillId="12" borderId="27"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1" xfId="0" applyFont="1" applyFill="1" applyBorder="1" applyAlignment="1">
      <alignment horizontal="justify" vertical="center" wrapText="1"/>
    </xf>
    <xf numFmtId="0" fontId="4" fillId="6" borderId="1" xfId="0" applyFont="1" applyFill="1" applyBorder="1" applyAlignment="1">
      <alignment horizontal="center" vertical="center"/>
    </xf>
    <xf numFmtId="0" fontId="4" fillId="5"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7" xfId="0" applyFont="1" applyFill="1" applyBorder="1" applyAlignment="1">
      <alignment horizontal="center" vertical="center" wrapText="1"/>
    </xf>
  </cellXfs>
  <cellStyles count="6">
    <cellStyle name="Hipervínculo" xfId="3" builtinId="8"/>
    <cellStyle name="Moneda" xfId="5" builtinId="4"/>
    <cellStyle name="Moneda [0]" xfId="1" builtinId="7"/>
    <cellStyle name="Moneda [0] 2" xfId="2" xr:uid="{00000000-0005-0000-0000-000002000000}"/>
    <cellStyle name="Normal" xfId="0" builtinId="0"/>
    <cellStyle name="Porcentaje" xfId="4"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D99694"/>
      <rgbColor rgb="FF0066CC"/>
      <rgbColor rgb="FFCCCCFF"/>
      <rgbColor rgb="FF000080"/>
      <rgbColor rgb="FFFF00FF"/>
      <rgbColor rgb="FFFFFF00"/>
      <rgbColor rgb="FF00FFFF"/>
      <rgbColor rgb="FF800080"/>
      <rgbColor rgb="FF800000"/>
      <rgbColor rgb="FF008080"/>
      <rgbColor rgb="FF0000FF"/>
      <rgbColor rgb="FF00B0F0"/>
      <rgbColor rgb="FFCCFFFF"/>
      <rgbColor rgb="FFCCFFCC"/>
      <rgbColor rgb="FFFFFF99"/>
      <rgbColor rgb="FF95B3D7"/>
      <rgbColor rgb="FFFF99CC"/>
      <rgbColor rgb="FFCC99FF"/>
      <rgbColor rgb="FFFFCC99"/>
      <rgbColor rgb="FF3366FF"/>
      <rgbColor rgb="FF33CCCC"/>
      <rgbColor rgb="FF99CC00"/>
      <rgbColor rgb="FFFFCC00"/>
      <rgbColor rgb="FFFF9900"/>
      <rgbColor rgb="FFE36C09"/>
      <rgbColor rgb="FF4F81BD"/>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9</xdr:row>
      <xdr:rowOff>0</xdr:rowOff>
    </xdr:from>
    <xdr:to>
      <xdr:col>6</xdr:col>
      <xdr:colOff>685800</xdr:colOff>
      <xdr:row>11</xdr:row>
      <xdr:rowOff>0</xdr:rowOff>
    </xdr:to>
    <xdr:sp macro="" textlink="">
      <xdr:nvSpPr>
        <xdr:cNvPr id="1062" name="shapetype_202" hidden="1">
          <a:extLst>
            <a:ext uri="{FF2B5EF4-FFF2-40B4-BE49-F238E27FC236}">
              <a16:creationId xmlns:a16="http://schemas.microsoft.com/office/drawing/2014/main" id="{DBB73B06-AE29-B748-B197-F038088A85B4}"/>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9</xdr:row>
      <xdr:rowOff>0</xdr:rowOff>
    </xdr:from>
    <xdr:to>
      <xdr:col>6</xdr:col>
      <xdr:colOff>685800</xdr:colOff>
      <xdr:row>11</xdr:row>
      <xdr:rowOff>0</xdr:rowOff>
    </xdr:to>
    <xdr:sp macro="" textlink="">
      <xdr:nvSpPr>
        <xdr:cNvPr id="1060" name="shapetype_202" hidden="1">
          <a:extLst>
            <a:ext uri="{FF2B5EF4-FFF2-40B4-BE49-F238E27FC236}">
              <a16:creationId xmlns:a16="http://schemas.microsoft.com/office/drawing/2014/main" id="{D6502450-04CA-D248-80E3-A0426201C834}"/>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9</xdr:row>
      <xdr:rowOff>0</xdr:rowOff>
    </xdr:from>
    <xdr:to>
      <xdr:col>6</xdr:col>
      <xdr:colOff>685800</xdr:colOff>
      <xdr:row>11</xdr:row>
      <xdr:rowOff>0</xdr:rowOff>
    </xdr:to>
    <xdr:sp macro="" textlink="">
      <xdr:nvSpPr>
        <xdr:cNvPr id="1058" name="shapetype_202" hidden="1">
          <a:extLst>
            <a:ext uri="{FF2B5EF4-FFF2-40B4-BE49-F238E27FC236}">
              <a16:creationId xmlns:a16="http://schemas.microsoft.com/office/drawing/2014/main" id="{D9774D8B-6CF4-5B43-966A-7ABFADC63BA3}"/>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9</xdr:row>
      <xdr:rowOff>0</xdr:rowOff>
    </xdr:from>
    <xdr:to>
      <xdr:col>6</xdr:col>
      <xdr:colOff>685800</xdr:colOff>
      <xdr:row>11</xdr:row>
      <xdr:rowOff>0</xdr:rowOff>
    </xdr:to>
    <xdr:sp macro="" textlink="">
      <xdr:nvSpPr>
        <xdr:cNvPr id="1056" name="shapetype_202" hidden="1">
          <a:extLst>
            <a:ext uri="{FF2B5EF4-FFF2-40B4-BE49-F238E27FC236}">
              <a16:creationId xmlns:a16="http://schemas.microsoft.com/office/drawing/2014/main" id="{B0C17B5F-3692-BD48-8C29-F999C5A1BCC4}"/>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9</xdr:row>
      <xdr:rowOff>0</xdr:rowOff>
    </xdr:from>
    <xdr:to>
      <xdr:col>6</xdr:col>
      <xdr:colOff>685800</xdr:colOff>
      <xdr:row>11</xdr:row>
      <xdr:rowOff>0</xdr:rowOff>
    </xdr:to>
    <xdr:sp macro="" textlink="">
      <xdr:nvSpPr>
        <xdr:cNvPr id="1054" name="shapetype_202" hidden="1">
          <a:extLst>
            <a:ext uri="{FF2B5EF4-FFF2-40B4-BE49-F238E27FC236}">
              <a16:creationId xmlns:a16="http://schemas.microsoft.com/office/drawing/2014/main" id="{D460F76B-3963-7148-9B4B-46E9CB109EA7}"/>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9</xdr:row>
      <xdr:rowOff>0</xdr:rowOff>
    </xdr:from>
    <xdr:to>
      <xdr:col>6</xdr:col>
      <xdr:colOff>685800</xdr:colOff>
      <xdr:row>11</xdr:row>
      <xdr:rowOff>0</xdr:rowOff>
    </xdr:to>
    <xdr:sp macro="" textlink="">
      <xdr:nvSpPr>
        <xdr:cNvPr id="1052" name="shapetype_202" hidden="1">
          <a:extLst>
            <a:ext uri="{FF2B5EF4-FFF2-40B4-BE49-F238E27FC236}">
              <a16:creationId xmlns:a16="http://schemas.microsoft.com/office/drawing/2014/main" id="{1E0BD554-AB69-994B-9AD1-E4CB1EAD36FF}"/>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9</xdr:row>
      <xdr:rowOff>0</xdr:rowOff>
    </xdr:from>
    <xdr:to>
      <xdr:col>6</xdr:col>
      <xdr:colOff>685800</xdr:colOff>
      <xdr:row>11</xdr:row>
      <xdr:rowOff>0</xdr:rowOff>
    </xdr:to>
    <xdr:sp macro="" textlink="">
      <xdr:nvSpPr>
        <xdr:cNvPr id="1050" name="shapetype_202" hidden="1">
          <a:extLst>
            <a:ext uri="{FF2B5EF4-FFF2-40B4-BE49-F238E27FC236}">
              <a16:creationId xmlns:a16="http://schemas.microsoft.com/office/drawing/2014/main" id="{D7AFEED3-5729-2A49-8AFE-B7C2771104B1}"/>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9</xdr:row>
      <xdr:rowOff>0</xdr:rowOff>
    </xdr:from>
    <xdr:to>
      <xdr:col>6</xdr:col>
      <xdr:colOff>685800</xdr:colOff>
      <xdr:row>11</xdr:row>
      <xdr:rowOff>0</xdr:rowOff>
    </xdr:to>
    <xdr:sp macro="" textlink="">
      <xdr:nvSpPr>
        <xdr:cNvPr id="1048" name="shapetype_202" hidden="1">
          <a:extLst>
            <a:ext uri="{FF2B5EF4-FFF2-40B4-BE49-F238E27FC236}">
              <a16:creationId xmlns:a16="http://schemas.microsoft.com/office/drawing/2014/main" id="{5630FFAA-E9A2-4343-BE49-4490239E4F84}"/>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9</xdr:row>
      <xdr:rowOff>0</xdr:rowOff>
    </xdr:from>
    <xdr:to>
      <xdr:col>6</xdr:col>
      <xdr:colOff>685800</xdr:colOff>
      <xdr:row>11</xdr:row>
      <xdr:rowOff>0</xdr:rowOff>
    </xdr:to>
    <xdr:sp macro="" textlink="">
      <xdr:nvSpPr>
        <xdr:cNvPr id="1046" name="shapetype_202" hidden="1">
          <a:extLst>
            <a:ext uri="{FF2B5EF4-FFF2-40B4-BE49-F238E27FC236}">
              <a16:creationId xmlns:a16="http://schemas.microsoft.com/office/drawing/2014/main" id="{9654D440-5CC9-764A-A1DC-65550FF1EE67}"/>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9</xdr:row>
      <xdr:rowOff>0</xdr:rowOff>
    </xdr:from>
    <xdr:to>
      <xdr:col>6</xdr:col>
      <xdr:colOff>685800</xdr:colOff>
      <xdr:row>11</xdr:row>
      <xdr:rowOff>0</xdr:rowOff>
    </xdr:to>
    <xdr:sp macro="" textlink="">
      <xdr:nvSpPr>
        <xdr:cNvPr id="1044" name="shapetype_202" hidden="1">
          <a:extLst>
            <a:ext uri="{FF2B5EF4-FFF2-40B4-BE49-F238E27FC236}">
              <a16:creationId xmlns:a16="http://schemas.microsoft.com/office/drawing/2014/main" id="{52DC0E70-D71F-9844-94FA-4A6EDECD96F2}"/>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9</xdr:row>
      <xdr:rowOff>0</xdr:rowOff>
    </xdr:from>
    <xdr:to>
      <xdr:col>6</xdr:col>
      <xdr:colOff>685800</xdr:colOff>
      <xdr:row>11</xdr:row>
      <xdr:rowOff>0</xdr:rowOff>
    </xdr:to>
    <xdr:sp macro="" textlink="">
      <xdr:nvSpPr>
        <xdr:cNvPr id="1042" name="shapetype_202" hidden="1">
          <a:extLst>
            <a:ext uri="{FF2B5EF4-FFF2-40B4-BE49-F238E27FC236}">
              <a16:creationId xmlns:a16="http://schemas.microsoft.com/office/drawing/2014/main" id="{03622B8B-DDFF-7E48-95BC-9271538D4B21}"/>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9</xdr:row>
      <xdr:rowOff>0</xdr:rowOff>
    </xdr:from>
    <xdr:to>
      <xdr:col>6</xdr:col>
      <xdr:colOff>685800</xdr:colOff>
      <xdr:row>11</xdr:row>
      <xdr:rowOff>0</xdr:rowOff>
    </xdr:to>
    <xdr:sp macro="" textlink="">
      <xdr:nvSpPr>
        <xdr:cNvPr id="1040" name="shapetype_202" hidden="1">
          <a:extLst>
            <a:ext uri="{FF2B5EF4-FFF2-40B4-BE49-F238E27FC236}">
              <a16:creationId xmlns:a16="http://schemas.microsoft.com/office/drawing/2014/main" id="{F202AC91-2CC5-F24F-8129-575C0DF87E49}"/>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9</xdr:row>
      <xdr:rowOff>0</xdr:rowOff>
    </xdr:from>
    <xdr:to>
      <xdr:col>6</xdr:col>
      <xdr:colOff>685800</xdr:colOff>
      <xdr:row>11</xdr:row>
      <xdr:rowOff>0</xdr:rowOff>
    </xdr:to>
    <xdr:sp macro="" textlink="">
      <xdr:nvSpPr>
        <xdr:cNvPr id="1038" name="shapetype_202" hidden="1">
          <a:extLst>
            <a:ext uri="{FF2B5EF4-FFF2-40B4-BE49-F238E27FC236}">
              <a16:creationId xmlns:a16="http://schemas.microsoft.com/office/drawing/2014/main" id="{D1109A8E-3E99-8D47-BD76-63FEF74AD537}"/>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9</xdr:row>
      <xdr:rowOff>0</xdr:rowOff>
    </xdr:from>
    <xdr:to>
      <xdr:col>6</xdr:col>
      <xdr:colOff>685800</xdr:colOff>
      <xdr:row>11</xdr:row>
      <xdr:rowOff>0</xdr:rowOff>
    </xdr:to>
    <xdr:sp macro="" textlink="">
      <xdr:nvSpPr>
        <xdr:cNvPr id="1036" name="shapetype_202" hidden="1">
          <a:extLst>
            <a:ext uri="{FF2B5EF4-FFF2-40B4-BE49-F238E27FC236}">
              <a16:creationId xmlns:a16="http://schemas.microsoft.com/office/drawing/2014/main" id="{6165E909-E209-8545-B76D-4979B0912410}"/>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9</xdr:row>
      <xdr:rowOff>0</xdr:rowOff>
    </xdr:from>
    <xdr:to>
      <xdr:col>6</xdr:col>
      <xdr:colOff>685800</xdr:colOff>
      <xdr:row>11</xdr:row>
      <xdr:rowOff>0</xdr:rowOff>
    </xdr:to>
    <xdr:sp macro="" textlink="">
      <xdr:nvSpPr>
        <xdr:cNvPr id="1034" name="shapetype_202" hidden="1">
          <a:extLst>
            <a:ext uri="{FF2B5EF4-FFF2-40B4-BE49-F238E27FC236}">
              <a16:creationId xmlns:a16="http://schemas.microsoft.com/office/drawing/2014/main" id="{0E1507EE-1882-D64F-B47E-ADCD12191ABF}"/>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9</xdr:row>
      <xdr:rowOff>0</xdr:rowOff>
    </xdr:from>
    <xdr:to>
      <xdr:col>6</xdr:col>
      <xdr:colOff>685800</xdr:colOff>
      <xdr:row>11</xdr:row>
      <xdr:rowOff>0</xdr:rowOff>
    </xdr:to>
    <xdr:sp macro="" textlink="">
      <xdr:nvSpPr>
        <xdr:cNvPr id="1032" name="shapetype_202" hidden="1">
          <a:extLst>
            <a:ext uri="{FF2B5EF4-FFF2-40B4-BE49-F238E27FC236}">
              <a16:creationId xmlns:a16="http://schemas.microsoft.com/office/drawing/2014/main" id="{7E5B2698-2963-854A-873C-04B3E9087CB9}"/>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9</xdr:row>
      <xdr:rowOff>0</xdr:rowOff>
    </xdr:from>
    <xdr:to>
      <xdr:col>6</xdr:col>
      <xdr:colOff>685800</xdr:colOff>
      <xdr:row>11</xdr:row>
      <xdr:rowOff>0</xdr:rowOff>
    </xdr:to>
    <xdr:sp macro="" textlink="">
      <xdr:nvSpPr>
        <xdr:cNvPr id="1030" name="shapetype_202" hidden="1">
          <a:extLst>
            <a:ext uri="{FF2B5EF4-FFF2-40B4-BE49-F238E27FC236}">
              <a16:creationId xmlns:a16="http://schemas.microsoft.com/office/drawing/2014/main" id="{DD381BE4-64B0-B240-8C00-21B7D8D58F59}"/>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9</xdr:row>
      <xdr:rowOff>0</xdr:rowOff>
    </xdr:from>
    <xdr:to>
      <xdr:col>6</xdr:col>
      <xdr:colOff>685800</xdr:colOff>
      <xdr:row>11</xdr:row>
      <xdr:rowOff>0</xdr:rowOff>
    </xdr:to>
    <xdr:sp macro="" textlink="">
      <xdr:nvSpPr>
        <xdr:cNvPr id="1028" name="shapetype_202" hidden="1">
          <a:extLst>
            <a:ext uri="{FF2B5EF4-FFF2-40B4-BE49-F238E27FC236}">
              <a16:creationId xmlns:a16="http://schemas.microsoft.com/office/drawing/2014/main" id="{CAECCA3C-FE20-914E-AAC3-0DA6BB5D61B9}"/>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9</xdr:row>
      <xdr:rowOff>0</xdr:rowOff>
    </xdr:from>
    <xdr:to>
      <xdr:col>6</xdr:col>
      <xdr:colOff>685800</xdr:colOff>
      <xdr:row>11</xdr:row>
      <xdr:rowOff>0</xdr:rowOff>
    </xdr:to>
    <xdr:sp macro="" textlink="">
      <xdr:nvSpPr>
        <xdr:cNvPr id="1026" name="shapetype_202" hidden="1">
          <a:extLst>
            <a:ext uri="{FF2B5EF4-FFF2-40B4-BE49-F238E27FC236}">
              <a16:creationId xmlns:a16="http://schemas.microsoft.com/office/drawing/2014/main" id="{1D53AC0B-2016-1649-B43B-163D56BE5221}"/>
            </a:ext>
          </a:extLst>
        </xdr:cNvPr>
        <xdr:cNvSpPr txBox="1">
          <a:spLocks noSelect="1" noChangeArrowheads="1"/>
        </xdr:cNvSpPr>
      </xdr:nvSpPr>
      <xdr:spPr bwMode="auto">
        <a:xfrm>
          <a:off x="0" y="0"/>
          <a:ext cx="12700000" cy="12700000"/>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228600</xdr:colOff>
      <xdr:row>0</xdr:row>
      <xdr:rowOff>177800</xdr:rowOff>
    </xdr:from>
    <xdr:to>
      <xdr:col>0</xdr:col>
      <xdr:colOff>2192649</xdr:colOff>
      <xdr:row>3</xdr:row>
      <xdr:rowOff>178594</xdr:rowOff>
    </xdr:to>
    <xdr:pic>
      <xdr:nvPicPr>
        <xdr:cNvPr id="2" name="Imagen 1">
          <a:extLst>
            <a:ext uri="{FF2B5EF4-FFF2-40B4-BE49-F238E27FC236}">
              <a16:creationId xmlns:a16="http://schemas.microsoft.com/office/drawing/2014/main" id="{CC677D72-513E-6F4A-9760-2BEDE7A84B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92" t="48062" r="58640" b="36012"/>
        <a:stretch>
          <a:fillRect/>
        </a:stretch>
      </xdr:blipFill>
      <xdr:spPr bwMode="auto">
        <a:xfrm>
          <a:off x="228600" y="177800"/>
          <a:ext cx="1964049" cy="6350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101600</xdr:colOff>
      <xdr:row>0</xdr:row>
      <xdr:rowOff>139700</xdr:rowOff>
    </xdr:from>
    <xdr:to>
      <xdr:col>0</xdr:col>
      <xdr:colOff>2028825</xdr:colOff>
      <xdr:row>2</xdr:row>
      <xdr:rowOff>177800</xdr:rowOff>
    </xdr:to>
    <xdr:pic>
      <xdr:nvPicPr>
        <xdr:cNvPr id="4" name="Imagen 3">
          <a:extLst>
            <a:ext uri="{FF2B5EF4-FFF2-40B4-BE49-F238E27FC236}">
              <a16:creationId xmlns:a16="http://schemas.microsoft.com/office/drawing/2014/main" id="{051C569A-19A5-7E48-BBBD-579A9EEA9A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92" t="48062" r="58640" b="36012"/>
        <a:stretch>
          <a:fillRect/>
        </a:stretch>
      </xdr:blipFill>
      <xdr:spPr bwMode="auto">
        <a:xfrm>
          <a:off x="101600" y="139700"/>
          <a:ext cx="1930400" cy="660400"/>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person displayName="Barbara Gonzalez" id="{7F8F52E6-36DC-EA43-8BE8-C7BD2ADCEC5E}" userId="S::barbaragonzalez@mail.uniatlantico.edu.co::f09fe3dd-c983-4059-bb36-3caa9c046d1a"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Y11" dT="2024-04-08T18:57:43.01" personId="{7F8F52E6-36DC-EA43-8BE8-C7BD2ADCEC5E}" id="{BB2BF52C-0CEA-834E-A393-D32AD5C86DFB}">
    <text>Recurso humano, infraestructura, tecnológicos y recursos del plan de desarrollo destinados según la línea, motor y proyecto</text>
  </threadedComment>
</ThreadedComments>
</file>

<file path=xl/worksheets/_rels/sheet1.xml.rels><?xml version="1.0" encoding="UTF-8" standalone="yes"?>
<Relationships xmlns="http://schemas.openxmlformats.org/package/2006/relationships"><Relationship Id="rId13" Type="http://schemas.openxmlformats.org/officeDocument/2006/relationships/hyperlink" Target="mailto:calidadacademica@mail.uniatlantico.edu.co" TargetMode="External"/><Relationship Id="rId18" Type="http://schemas.openxmlformats.org/officeDocument/2006/relationships/hyperlink" Target="mailto:centralcurricular@mail.uniatlantico.edu.co" TargetMode="External"/><Relationship Id="rId26" Type="http://schemas.openxmlformats.org/officeDocument/2006/relationships/hyperlink" Target="mailto:internacionales@mail.uniatlantico.edu.co" TargetMode="External"/><Relationship Id="rId39" Type="http://schemas.openxmlformats.org/officeDocument/2006/relationships/hyperlink" Target="mailto:vicedocencia@mail.uniatlantico.edu.co" TargetMode="External"/><Relationship Id="rId21" Type="http://schemas.openxmlformats.org/officeDocument/2006/relationships/hyperlink" Target="mailto:investigaciones@mail.uniatlantico.edu.co" TargetMode="External"/><Relationship Id="rId34" Type="http://schemas.openxmlformats.org/officeDocument/2006/relationships/hyperlink" Target="mailto:investigaciones@mail.uniatlantico.edu.co" TargetMode="External"/><Relationship Id="rId42" Type="http://schemas.openxmlformats.org/officeDocument/2006/relationships/printerSettings" Target="../printerSettings/printerSettings1.bin"/><Relationship Id="rId7" Type="http://schemas.openxmlformats.org/officeDocument/2006/relationships/hyperlink" Target="mailto:vicedocencia@mail.uniatlantico.edu.co" TargetMode="External"/><Relationship Id="rId2" Type="http://schemas.openxmlformats.org/officeDocument/2006/relationships/hyperlink" Target="mailto:planeacion@mail.uniatlantico.edu.co" TargetMode="External"/><Relationship Id="rId16" Type="http://schemas.openxmlformats.org/officeDocument/2006/relationships/hyperlink" Target="mailto:calidadacademica@mail.uniatlantico.edu.co" TargetMode="External"/><Relationship Id="rId29" Type="http://schemas.openxmlformats.org/officeDocument/2006/relationships/hyperlink" Target="mailto:internacionales@mail.uniatlantico.edu.co" TargetMode="External"/><Relationship Id="rId1" Type="http://schemas.openxmlformats.org/officeDocument/2006/relationships/hyperlink" Target="mailto:planeacion@mail.uniatlantico.edu.co" TargetMode="External"/><Relationship Id="rId6" Type="http://schemas.openxmlformats.org/officeDocument/2006/relationships/hyperlink" Target="mailto:vicedocencia@mail.uniatlantico.edu.co" TargetMode="External"/><Relationship Id="rId11" Type="http://schemas.openxmlformats.org/officeDocument/2006/relationships/hyperlink" Target="mailto:calidadacademica@mail.uniatlantico.edu.co" TargetMode="External"/><Relationship Id="rId24" Type="http://schemas.openxmlformats.org/officeDocument/2006/relationships/hyperlink" Target="mailto:investigaciones@mail.uniatlantico.edu.co" TargetMode="External"/><Relationship Id="rId32" Type="http://schemas.openxmlformats.org/officeDocument/2006/relationships/hyperlink" Target="mailto:investigaciones@mail.uniatlantico.edu.co" TargetMode="External"/><Relationship Id="rId37" Type="http://schemas.openxmlformats.org/officeDocument/2006/relationships/hyperlink" Target="mailto:vicedocencia@mail.uniatlantico.edu.co" TargetMode="External"/><Relationship Id="rId40" Type="http://schemas.openxmlformats.org/officeDocument/2006/relationships/hyperlink" Target="mailto:vicedocencia@mail.uniatlantico.edu.co" TargetMode="External"/><Relationship Id="rId45" Type="http://schemas.openxmlformats.org/officeDocument/2006/relationships/comments" Target="../comments1.xml"/><Relationship Id="rId5" Type="http://schemas.openxmlformats.org/officeDocument/2006/relationships/hyperlink" Target="mailto:planeacion@mail.uniatlantico.edu.co" TargetMode="External"/><Relationship Id="rId15" Type="http://schemas.openxmlformats.org/officeDocument/2006/relationships/hyperlink" Target="mailto:calidadacademica@mail.uniatlantico.edu.co" TargetMode="External"/><Relationship Id="rId23" Type="http://schemas.openxmlformats.org/officeDocument/2006/relationships/hyperlink" Target="mailto:investigaciones@mail.uniatlantico.edu.co" TargetMode="External"/><Relationship Id="rId28" Type="http://schemas.openxmlformats.org/officeDocument/2006/relationships/hyperlink" Target="mailto:internacionales@mail.uniatlantico.edu.co" TargetMode="External"/><Relationship Id="rId36" Type="http://schemas.openxmlformats.org/officeDocument/2006/relationships/hyperlink" Target="mailto:bienestar@mail.uniatlantico.edu.co" TargetMode="External"/><Relationship Id="rId10" Type="http://schemas.openxmlformats.org/officeDocument/2006/relationships/hyperlink" Target="mailto:vicedocencia@mail.uniatlantico.edu.co" TargetMode="External"/><Relationship Id="rId19" Type="http://schemas.openxmlformats.org/officeDocument/2006/relationships/hyperlink" Target="mailto:vicedocencia@mail.uniatlantico.edu.co" TargetMode="External"/><Relationship Id="rId31" Type="http://schemas.openxmlformats.org/officeDocument/2006/relationships/hyperlink" Target="mailto:investigaciones@mail.uniatlantico.edu.co" TargetMode="External"/><Relationship Id="rId44" Type="http://schemas.openxmlformats.org/officeDocument/2006/relationships/vmlDrawing" Target="../drawings/vmlDrawing1.vml"/><Relationship Id="rId4" Type="http://schemas.openxmlformats.org/officeDocument/2006/relationships/hyperlink" Target="mailto:planeacion@mail.uniatlantico.edu.co" TargetMode="External"/><Relationship Id="rId9" Type="http://schemas.openxmlformats.org/officeDocument/2006/relationships/hyperlink" Target="mailto:vicedocencia@mail.uniatlantico.edu.co" TargetMode="External"/><Relationship Id="rId14" Type="http://schemas.openxmlformats.org/officeDocument/2006/relationships/hyperlink" Target="mailto:calidadacademica@mail.uniatlantico.edu.co" TargetMode="External"/><Relationship Id="rId22" Type="http://schemas.openxmlformats.org/officeDocument/2006/relationships/hyperlink" Target="mailto:investigaciones@mail.uniatlantico.edu.co" TargetMode="External"/><Relationship Id="rId27" Type="http://schemas.openxmlformats.org/officeDocument/2006/relationships/hyperlink" Target="mailto:internacionales@mail.uniatlantico.edu.co" TargetMode="External"/><Relationship Id="rId30" Type="http://schemas.openxmlformats.org/officeDocument/2006/relationships/hyperlink" Target="mailto:investigaciones@mail.uniatlantico.edu.co" TargetMode="External"/><Relationship Id="rId35" Type="http://schemas.openxmlformats.org/officeDocument/2006/relationships/hyperlink" Target="mailto:investigaciones@mail.uniatlantico.edu.co" TargetMode="External"/><Relationship Id="rId43" Type="http://schemas.openxmlformats.org/officeDocument/2006/relationships/drawing" Target="../drawings/drawing1.xml"/><Relationship Id="rId8" Type="http://schemas.openxmlformats.org/officeDocument/2006/relationships/hyperlink" Target="mailto:vicedocencia@mail.uniatlantico.edu.co" TargetMode="External"/><Relationship Id="rId3" Type="http://schemas.openxmlformats.org/officeDocument/2006/relationships/hyperlink" Target="mailto:planeacion@mail.uniatlantico.edu.co" TargetMode="External"/><Relationship Id="rId12" Type="http://schemas.openxmlformats.org/officeDocument/2006/relationships/hyperlink" Target="mailto:calidadacademica@mail.uniatlantico.edu.co" TargetMode="External"/><Relationship Id="rId17" Type="http://schemas.openxmlformats.org/officeDocument/2006/relationships/hyperlink" Target="mailto:centralcurricular@mail.uniatlantico.edu.co" TargetMode="External"/><Relationship Id="rId25" Type="http://schemas.openxmlformats.org/officeDocument/2006/relationships/hyperlink" Target="mailto:internacionales@mail.uniatlantico.edu.co" TargetMode="External"/><Relationship Id="rId33" Type="http://schemas.openxmlformats.org/officeDocument/2006/relationships/hyperlink" Target="mailto:investigaciones@mail.uniatlantico.edu.co" TargetMode="External"/><Relationship Id="rId38" Type="http://schemas.openxmlformats.org/officeDocument/2006/relationships/hyperlink" Target="mailto:vicedocencia@mail.uniatlantico.edu.co" TargetMode="External"/><Relationship Id="rId46" Type="http://schemas.microsoft.com/office/2017/10/relationships/threadedComment" Target="../threadedComments/threadedComment1.xml"/><Relationship Id="rId20" Type="http://schemas.openxmlformats.org/officeDocument/2006/relationships/hyperlink" Target="mailto:investigaciones@mail.uniatlantico.edu.co" TargetMode="External"/><Relationship Id="rId41" Type="http://schemas.openxmlformats.org/officeDocument/2006/relationships/hyperlink" Target="mailto:vicedocencia@mail.uniatlantico.edu.co"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Evidencias/Evidencia%20pruebas%20saber%20pro%202026.docx" TargetMode="External"/></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tabColor theme="4"/>
    <pageSetUpPr fitToPage="1"/>
  </sheetPr>
  <dimension ref="A1:AD93"/>
  <sheetViews>
    <sheetView showGridLines="0" view="pageBreakPreview" topLeftCell="J1" zoomScale="80" zoomScaleNormal="100" zoomScaleSheetLayoutView="80" workbookViewId="0">
      <pane ySplit="11" topLeftCell="A30" activePane="bottomLeft" state="frozen"/>
      <selection pane="bottomLeft" activeCell="L83" sqref="L83"/>
    </sheetView>
  </sheetViews>
  <sheetFormatPr baseColWidth="10" defaultColWidth="8.875" defaultRowHeight="91.5" customHeight="1" x14ac:dyDescent="0.2"/>
  <cols>
    <col min="1" max="1" width="45.625" style="97" customWidth="1"/>
    <col min="2" max="2" width="39" style="97" customWidth="1"/>
    <col min="3" max="3" width="40.625" style="97" customWidth="1"/>
    <col min="4" max="4" width="40.625" style="97" hidden="1" customWidth="1"/>
    <col min="5" max="5" width="20" style="97" customWidth="1"/>
    <col min="6" max="6" width="20.125" style="97" customWidth="1"/>
    <col min="7" max="7" width="20.5" style="98" customWidth="1"/>
    <col min="8" max="8" width="18.625" style="98" customWidth="1"/>
    <col min="9" max="9" width="25.25" style="97" customWidth="1"/>
    <col min="10" max="10" width="68.875" style="97" customWidth="1"/>
    <col min="11" max="11" width="23.125" style="136" customWidth="1"/>
    <col min="12" max="12" width="55.625" style="97" customWidth="1"/>
    <col min="13" max="13" width="16.875" style="97" customWidth="1"/>
    <col min="14" max="14" width="74.625" style="97" customWidth="1"/>
    <col min="15" max="15" width="26.875" style="137" customWidth="1"/>
    <col min="16" max="16" width="36.125" style="97" customWidth="1"/>
    <col min="17" max="17" width="25.625" style="97" customWidth="1"/>
    <col min="18" max="19" width="31.625" style="97" customWidth="1"/>
    <col min="20" max="20" width="39.625" style="97" customWidth="1"/>
    <col min="21" max="24" width="31.625" style="97" customWidth="1"/>
    <col min="25" max="25" width="44.625" style="98" customWidth="1"/>
    <col min="26" max="26" width="31.625" style="137" customWidth="1"/>
    <col min="27" max="27" width="31.625" style="97" customWidth="1"/>
    <col min="28" max="28" width="34" style="97" customWidth="1"/>
    <col min="29" max="29" width="50.625" style="97" customWidth="1"/>
    <col min="30" max="30" width="40.875" style="97" customWidth="1"/>
    <col min="31" max="1026" width="13" style="97"/>
    <col min="1027" max="16384" width="8.875" style="97"/>
  </cols>
  <sheetData>
    <row r="1" spans="1:30" ht="18.75" customHeight="1" x14ac:dyDescent="0.2">
      <c r="A1" s="165"/>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34" t="s">
        <v>362</v>
      </c>
    </row>
    <row r="2" spans="1:30" ht="17.25" customHeight="1" x14ac:dyDescent="0.2">
      <c r="A2" s="165"/>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34" t="s">
        <v>364</v>
      </c>
    </row>
    <row r="3" spans="1:30" ht="14.25" customHeight="1" x14ac:dyDescent="0.2">
      <c r="A3" s="165"/>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35" t="s">
        <v>368</v>
      </c>
    </row>
    <row r="4" spans="1:30" ht="21" customHeight="1" x14ac:dyDescent="0.2">
      <c r="A4" s="166" t="s">
        <v>363</v>
      </c>
      <c r="B4" s="166"/>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row>
    <row r="5" spans="1:30" ht="19.5" hidden="1" customHeight="1" x14ac:dyDescent="0.2">
      <c r="B5" s="168"/>
      <c r="C5" s="168"/>
      <c r="D5" s="168"/>
      <c r="E5" s="168"/>
      <c r="F5" s="168"/>
      <c r="G5" s="168"/>
    </row>
    <row r="6" spans="1:30" ht="15" hidden="1" customHeight="1" x14ac:dyDescent="0.2">
      <c r="B6" s="138"/>
      <c r="C6" s="138"/>
      <c r="D6" s="138"/>
      <c r="E6" s="138"/>
      <c r="F6" s="138"/>
      <c r="G6" s="138"/>
      <c r="AD6" s="139"/>
    </row>
    <row r="7" spans="1:30" ht="32.1" hidden="1" customHeight="1" x14ac:dyDescent="0.2">
      <c r="A7" s="99" t="s">
        <v>0</v>
      </c>
      <c r="B7" s="140"/>
      <c r="C7" s="99" t="s">
        <v>2</v>
      </c>
      <c r="D7" s="99"/>
      <c r="E7" s="169"/>
      <c r="F7" s="169"/>
      <c r="AD7" s="141"/>
    </row>
    <row r="8" spans="1:30" ht="33" hidden="1" customHeight="1" x14ac:dyDescent="0.2">
      <c r="A8" s="99" t="s">
        <v>3</v>
      </c>
      <c r="B8" s="140"/>
      <c r="C8" s="99" t="s">
        <v>4</v>
      </c>
      <c r="D8" s="99"/>
      <c r="E8" s="169"/>
      <c r="F8" s="169"/>
      <c r="AD8" s="139"/>
    </row>
    <row r="9" spans="1:30" ht="23.25" hidden="1" customHeight="1" x14ac:dyDescent="0.2"/>
    <row r="10" spans="1:30" s="104" customFormat="1" ht="33" customHeight="1" x14ac:dyDescent="0.2">
      <c r="A10" s="96"/>
      <c r="B10" s="96"/>
      <c r="C10" s="96"/>
      <c r="D10" s="96"/>
      <c r="E10" s="167" t="s">
        <v>5</v>
      </c>
      <c r="F10" s="167"/>
      <c r="G10" s="167"/>
      <c r="H10" s="167"/>
      <c r="I10" s="167"/>
      <c r="J10" s="96"/>
      <c r="K10" s="142"/>
      <c r="L10" s="96"/>
      <c r="M10" s="96"/>
      <c r="N10" s="96"/>
      <c r="O10" s="143"/>
      <c r="P10" s="96"/>
      <c r="Q10" s="96"/>
      <c r="R10" s="96"/>
      <c r="S10" s="96"/>
      <c r="T10" s="167" t="s">
        <v>6</v>
      </c>
      <c r="U10" s="167"/>
      <c r="V10" s="167"/>
      <c r="W10" s="96"/>
      <c r="X10" s="96"/>
      <c r="Y10" s="96"/>
      <c r="Z10" s="144"/>
      <c r="AA10" s="96"/>
    </row>
    <row r="11" spans="1:30" s="104" customFormat="1" ht="84" customHeight="1" x14ac:dyDescent="0.2">
      <c r="A11" s="99" t="s">
        <v>7</v>
      </c>
      <c r="B11" s="99" t="s">
        <v>8</v>
      </c>
      <c r="C11" s="99" t="s">
        <v>9</v>
      </c>
      <c r="D11" s="100" t="s">
        <v>10</v>
      </c>
      <c r="E11" s="99" t="s">
        <v>1</v>
      </c>
      <c r="F11" s="99" t="s">
        <v>11</v>
      </c>
      <c r="G11" s="99" t="s">
        <v>12</v>
      </c>
      <c r="H11" s="99" t="s">
        <v>13</v>
      </c>
      <c r="I11" s="99" t="s">
        <v>14</v>
      </c>
      <c r="J11" s="99" t="s">
        <v>15</v>
      </c>
      <c r="K11" s="101" t="s">
        <v>16</v>
      </c>
      <c r="L11" s="99" t="s">
        <v>17</v>
      </c>
      <c r="M11" s="99" t="s">
        <v>18</v>
      </c>
      <c r="N11" s="99" t="s">
        <v>19</v>
      </c>
      <c r="O11" s="102" t="s">
        <v>20</v>
      </c>
      <c r="P11" s="105" t="s">
        <v>21</v>
      </c>
      <c r="Q11" s="99" t="s">
        <v>22</v>
      </c>
      <c r="R11" s="99" t="s">
        <v>23</v>
      </c>
      <c r="S11" s="99" t="s">
        <v>24</v>
      </c>
      <c r="T11" s="99" t="s">
        <v>25</v>
      </c>
      <c r="U11" s="99" t="s">
        <v>26</v>
      </c>
      <c r="V11" s="99" t="s">
        <v>27</v>
      </c>
      <c r="W11" s="99" t="s">
        <v>28</v>
      </c>
      <c r="X11" s="99" t="s">
        <v>29</v>
      </c>
      <c r="Y11" s="99" t="s">
        <v>30</v>
      </c>
      <c r="Z11" s="102" t="s">
        <v>31</v>
      </c>
      <c r="AA11" s="99" t="s">
        <v>32</v>
      </c>
      <c r="AB11" s="103" t="s">
        <v>33</v>
      </c>
      <c r="AC11" s="103" t="s">
        <v>34</v>
      </c>
      <c r="AD11" s="103" t="s">
        <v>35</v>
      </c>
    </row>
    <row r="12" spans="1:30" ht="45" hidden="1" x14ac:dyDescent="0.2">
      <c r="A12" s="157" t="s">
        <v>36</v>
      </c>
      <c r="B12" s="157" t="s">
        <v>37</v>
      </c>
      <c r="C12" s="157" t="s">
        <v>373</v>
      </c>
      <c r="D12" s="157" t="s">
        <v>374</v>
      </c>
      <c r="E12" s="157"/>
      <c r="F12" s="157" t="s">
        <v>375</v>
      </c>
      <c r="G12" s="157"/>
      <c r="H12" s="157"/>
      <c r="I12" s="157"/>
      <c r="J12" s="157" t="s">
        <v>376</v>
      </c>
      <c r="K12" s="158">
        <v>0.02</v>
      </c>
      <c r="L12" s="112" t="s">
        <v>377</v>
      </c>
      <c r="M12" s="117">
        <v>0.6</v>
      </c>
      <c r="N12" s="112" t="s">
        <v>378</v>
      </c>
      <c r="O12" s="113" t="s">
        <v>379</v>
      </c>
      <c r="P12" s="114" t="s">
        <v>380</v>
      </c>
      <c r="Q12" s="115">
        <v>45809</v>
      </c>
      <c r="R12" s="115">
        <v>46631</v>
      </c>
      <c r="S12" s="116">
        <v>0.01</v>
      </c>
      <c r="T12" s="114" t="s">
        <v>381</v>
      </c>
      <c r="U12" s="114" t="s">
        <v>382</v>
      </c>
      <c r="V12" s="114" t="s">
        <v>383</v>
      </c>
      <c r="W12" s="155">
        <v>45809</v>
      </c>
      <c r="X12" s="155">
        <v>46631</v>
      </c>
      <c r="Y12" s="112" t="s">
        <v>384</v>
      </c>
      <c r="Z12" s="113">
        <f>(7000000*6)*1.0794</f>
        <v>45334800</v>
      </c>
      <c r="AA12" s="145">
        <v>0</v>
      </c>
      <c r="AB12" s="112" t="s">
        <v>385</v>
      </c>
      <c r="AC12" s="112" t="s">
        <v>386</v>
      </c>
      <c r="AD12" s="146" t="s">
        <v>387</v>
      </c>
    </row>
    <row r="13" spans="1:30" ht="45" hidden="1" x14ac:dyDescent="0.2">
      <c r="A13" s="157"/>
      <c r="B13" s="157"/>
      <c r="C13" s="157"/>
      <c r="D13" s="157"/>
      <c r="E13" s="157"/>
      <c r="F13" s="157"/>
      <c r="G13" s="157"/>
      <c r="H13" s="157"/>
      <c r="I13" s="157"/>
      <c r="J13" s="157"/>
      <c r="K13" s="158"/>
      <c r="L13" s="112" t="s">
        <v>388</v>
      </c>
      <c r="M13" s="112">
        <v>1</v>
      </c>
      <c r="N13" s="112" t="s">
        <v>389</v>
      </c>
      <c r="O13" s="113" t="s">
        <v>379</v>
      </c>
      <c r="P13" s="114" t="s">
        <v>380</v>
      </c>
      <c r="Q13" s="115">
        <v>45809</v>
      </c>
      <c r="R13" s="115">
        <v>46631</v>
      </c>
      <c r="S13" s="116">
        <v>0.01</v>
      </c>
      <c r="T13" s="114" t="s">
        <v>381</v>
      </c>
      <c r="U13" s="114" t="s">
        <v>382</v>
      </c>
      <c r="V13" s="114" t="s">
        <v>383</v>
      </c>
      <c r="W13" s="156"/>
      <c r="X13" s="156"/>
      <c r="Y13" s="112" t="s">
        <v>384</v>
      </c>
      <c r="Z13" s="113">
        <f>+(500000000+(6*4200000))*1.0794</f>
        <v>566900880</v>
      </c>
      <c r="AA13" s="145">
        <v>0</v>
      </c>
      <c r="AB13" s="112" t="s">
        <v>385</v>
      </c>
      <c r="AC13" s="112" t="s">
        <v>386</v>
      </c>
      <c r="AD13" s="146" t="s">
        <v>387</v>
      </c>
    </row>
    <row r="14" spans="1:30" ht="39.75" hidden="1" customHeight="1" x14ac:dyDescent="0.2">
      <c r="A14" s="157" t="s">
        <v>36</v>
      </c>
      <c r="B14" s="157" t="s">
        <v>390</v>
      </c>
      <c r="C14" s="157" t="s">
        <v>391</v>
      </c>
      <c r="D14" s="112"/>
      <c r="E14" s="157" t="s">
        <v>375</v>
      </c>
      <c r="F14" s="157"/>
      <c r="G14" s="157"/>
      <c r="H14" s="157"/>
      <c r="I14" s="157"/>
      <c r="J14" s="157" t="s">
        <v>392</v>
      </c>
      <c r="K14" s="158">
        <v>0.02</v>
      </c>
      <c r="L14" s="112" t="s">
        <v>393</v>
      </c>
      <c r="M14" s="157">
        <v>1</v>
      </c>
      <c r="N14" s="157" t="s">
        <v>394</v>
      </c>
      <c r="O14" s="161" t="s">
        <v>395</v>
      </c>
      <c r="P14" s="156" t="s">
        <v>396</v>
      </c>
      <c r="Q14" s="155">
        <v>45809</v>
      </c>
      <c r="R14" s="155">
        <v>46631</v>
      </c>
      <c r="S14" s="164">
        <v>0.01</v>
      </c>
      <c r="T14" s="156" t="s">
        <v>381</v>
      </c>
      <c r="U14" s="156" t="s">
        <v>382</v>
      </c>
      <c r="V14" s="157" t="s">
        <v>383</v>
      </c>
      <c r="W14" s="155">
        <v>45809</v>
      </c>
      <c r="X14" s="155">
        <v>46631</v>
      </c>
      <c r="Y14" s="157" t="s">
        <v>384</v>
      </c>
      <c r="Z14" s="161">
        <f>(6*3*4200000)*1.0794</f>
        <v>81602640</v>
      </c>
      <c r="AA14" s="162">
        <v>0</v>
      </c>
      <c r="AB14" s="157" t="s">
        <v>385</v>
      </c>
      <c r="AC14" s="157" t="s">
        <v>397</v>
      </c>
      <c r="AD14" s="163" t="s">
        <v>398</v>
      </c>
    </row>
    <row r="15" spans="1:30" ht="39.75" hidden="1" customHeight="1" x14ac:dyDescent="0.2">
      <c r="A15" s="157"/>
      <c r="B15" s="157"/>
      <c r="C15" s="157"/>
      <c r="D15" s="112"/>
      <c r="E15" s="157"/>
      <c r="F15" s="157"/>
      <c r="G15" s="157"/>
      <c r="H15" s="157"/>
      <c r="I15" s="157"/>
      <c r="J15" s="157"/>
      <c r="K15" s="158"/>
      <c r="L15" s="112"/>
      <c r="M15" s="157"/>
      <c r="N15" s="157"/>
      <c r="O15" s="161"/>
      <c r="P15" s="156"/>
      <c r="Q15" s="155"/>
      <c r="R15" s="155"/>
      <c r="S15" s="164"/>
      <c r="T15" s="156"/>
      <c r="U15" s="156"/>
      <c r="V15" s="157"/>
      <c r="W15" s="156"/>
      <c r="X15" s="156"/>
      <c r="Y15" s="157"/>
      <c r="Z15" s="161"/>
      <c r="AA15" s="162"/>
      <c r="AB15" s="157"/>
      <c r="AC15" s="157"/>
      <c r="AD15" s="159"/>
    </row>
    <row r="16" spans="1:30" ht="39.75" hidden="1" customHeight="1" x14ac:dyDescent="0.2">
      <c r="A16" s="157"/>
      <c r="B16" s="157"/>
      <c r="C16" s="157"/>
      <c r="D16" s="112"/>
      <c r="E16" s="157"/>
      <c r="F16" s="157"/>
      <c r="G16" s="157"/>
      <c r="H16" s="157"/>
      <c r="I16" s="157"/>
      <c r="J16" s="157"/>
      <c r="K16" s="158"/>
      <c r="L16" s="112" t="s">
        <v>399</v>
      </c>
      <c r="M16" s="112">
        <v>1</v>
      </c>
      <c r="N16" s="112" t="s">
        <v>400</v>
      </c>
      <c r="O16" s="113" t="s">
        <v>379</v>
      </c>
      <c r="P16" s="114" t="s">
        <v>380</v>
      </c>
      <c r="Q16" s="115">
        <v>45717</v>
      </c>
      <c r="R16" s="115">
        <v>47362</v>
      </c>
      <c r="S16" s="116">
        <v>0.01</v>
      </c>
      <c r="T16" s="114" t="s">
        <v>381</v>
      </c>
      <c r="U16" s="114" t="s">
        <v>382</v>
      </c>
      <c r="V16" s="114" t="s">
        <v>383</v>
      </c>
      <c r="W16" s="115">
        <v>45717</v>
      </c>
      <c r="X16" s="115">
        <v>46631</v>
      </c>
      <c r="Y16" s="157" t="s">
        <v>384</v>
      </c>
      <c r="Z16" s="113">
        <f>((11*3*4200000)+200000000)*4*1.1452</f>
        <v>1551058880</v>
      </c>
      <c r="AA16" s="145">
        <v>0</v>
      </c>
      <c r="AB16" s="112" t="s">
        <v>385</v>
      </c>
      <c r="AC16" s="112" t="s">
        <v>397</v>
      </c>
      <c r="AD16" s="146" t="s">
        <v>398</v>
      </c>
    </row>
    <row r="17" spans="1:30" ht="39.75" hidden="1" customHeight="1" x14ac:dyDescent="0.2">
      <c r="A17" s="157" t="s">
        <v>38</v>
      </c>
      <c r="B17" s="157" t="s">
        <v>39</v>
      </c>
      <c r="C17" s="157" t="s">
        <v>401</v>
      </c>
      <c r="D17" s="157" t="s">
        <v>402</v>
      </c>
      <c r="E17" s="157" t="s">
        <v>375</v>
      </c>
      <c r="F17" s="157" t="s">
        <v>375</v>
      </c>
      <c r="G17" s="157"/>
      <c r="H17" s="157"/>
      <c r="I17" s="156"/>
      <c r="J17" s="157" t="s">
        <v>403</v>
      </c>
      <c r="K17" s="158">
        <v>0.02</v>
      </c>
      <c r="L17" s="112" t="s">
        <v>404</v>
      </c>
      <c r="M17" s="112">
        <v>1</v>
      </c>
      <c r="N17" s="112" t="s">
        <v>405</v>
      </c>
      <c r="O17" s="113" t="s">
        <v>395</v>
      </c>
      <c r="P17" s="114" t="s">
        <v>396</v>
      </c>
      <c r="Q17" s="115">
        <v>44986</v>
      </c>
      <c r="R17" s="115">
        <v>45962</v>
      </c>
      <c r="S17" s="116">
        <v>5.0000000000000001E-3</v>
      </c>
      <c r="T17" s="114" t="s">
        <v>381</v>
      </c>
      <c r="U17" s="114" t="s">
        <v>406</v>
      </c>
      <c r="V17" s="114" t="s">
        <v>407</v>
      </c>
      <c r="W17" s="155">
        <v>44986</v>
      </c>
      <c r="X17" s="155">
        <v>46692</v>
      </c>
      <c r="Y17" s="157"/>
      <c r="Z17" s="113">
        <f>+(6*534000)*1.0794</f>
        <v>3458397.5999999996</v>
      </c>
      <c r="AA17" s="145">
        <v>0</v>
      </c>
      <c r="AB17" s="112" t="s">
        <v>385</v>
      </c>
      <c r="AC17" s="112" t="s">
        <v>408</v>
      </c>
      <c r="AD17" s="146" t="s">
        <v>409</v>
      </c>
    </row>
    <row r="18" spans="1:30" ht="39.75" hidden="1" customHeight="1" x14ac:dyDescent="0.2">
      <c r="A18" s="157"/>
      <c r="B18" s="157"/>
      <c r="C18" s="157"/>
      <c r="D18" s="157"/>
      <c r="E18" s="157"/>
      <c r="F18" s="157"/>
      <c r="G18" s="157"/>
      <c r="H18" s="157"/>
      <c r="I18" s="156"/>
      <c r="J18" s="157"/>
      <c r="K18" s="158"/>
      <c r="L18" s="112" t="s">
        <v>410</v>
      </c>
      <c r="M18" s="117">
        <v>0.8</v>
      </c>
      <c r="N18" s="112" t="s">
        <v>411</v>
      </c>
      <c r="O18" s="113" t="s">
        <v>395</v>
      </c>
      <c r="P18" s="114" t="s">
        <v>380</v>
      </c>
      <c r="Q18" s="115">
        <v>44986</v>
      </c>
      <c r="R18" s="115">
        <v>45962</v>
      </c>
      <c r="S18" s="116">
        <v>5.0000000000000001E-3</v>
      </c>
      <c r="T18" s="114" t="s">
        <v>381</v>
      </c>
      <c r="U18" s="114" t="s">
        <v>406</v>
      </c>
      <c r="V18" s="114" t="s">
        <v>407</v>
      </c>
      <c r="W18" s="156"/>
      <c r="X18" s="156"/>
      <c r="Y18" s="112" t="s">
        <v>384</v>
      </c>
      <c r="Z18" s="113">
        <f>+((6*534000+5000000+4200000)*4*4)*1.1452</f>
        <v>227280972.80000001</v>
      </c>
      <c r="AA18" s="145">
        <v>0</v>
      </c>
      <c r="AB18" s="112" t="s">
        <v>385</v>
      </c>
      <c r="AC18" s="112" t="s">
        <v>408</v>
      </c>
      <c r="AD18" s="146" t="s">
        <v>409</v>
      </c>
    </row>
    <row r="19" spans="1:30" ht="45" hidden="1" x14ac:dyDescent="0.2">
      <c r="A19" s="157"/>
      <c r="B19" s="157"/>
      <c r="C19" s="157"/>
      <c r="D19" s="157"/>
      <c r="E19" s="157"/>
      <c r="F19" s="157"/>
      <c r="G19" s="157"/>
      <c r="H19" s="157"/>
      <c r="I19" s="156"/>
      <c r="J19" s="157"/>
      <c r="K19" s="158"/>
      <c r="L19" s="112" t="s">
        <v>412</v>
      </c>
      <c r="M19" s="112">
        <v>1</v>
      </c>
      <c r="N19" s="112" t="s">
        <v>413</v>
      </c>
      <c r="O19" s="113" t="s">
        <v>395</v>
      </c>
      <c r="P19" s="114" t="s">
        <v>396</v>
      </c>
      <c r="Q19" s="115">
        <v>44986</v>
      </c>
      <c r="R19" s="115">
        <v>45962</v>
      </c>
      <c r="S19" s="116">
        <v>5.0000000000000001E-3</v>
      </c>
      <c r="T19" s="114" t="s">
        <v>381</v>
      </c>
      <c r="U19" s="114" t="s">
        <v>406</v>
      </c>
      <c r="V19" s="114" t="s">
        <v>407</v>
      </c>
      <c r="W19" s="156"/>
      <c r="X19" s="156"/>
      <c r="Y19" s="112" t="s">
        <v>384</v>
      </c>
      <c r="Z19" s="113">
        <f>+((5340000+6*4200000)*6)*1.0794</f>
        <v>197789255.99999997</v>
      </c>
      <c r="AA19" s="145">
        <v>0</v>
      </c>
      <c r="AB19" s="112" t="s">
        <v>385</v>
      </c>
      <c r="AC19" s="112" t="s">
        <v>408</v>
      </c>
      <c r="AD19" s="146" t="s">
        <v>409</v>
      </c>
    </row>
    <row r="20" spans="1:30" ht="39.75" hidden="1" customHeight="1" x14ac:dyDescent="0.2">
      <c r="A20" s="157"/>
      <c r="B20" s="157"/>
      <c r="C20" s="157"/>
      <c r="D20" s="157"/>
      <c r="E20" s="157"/>
      <c r="F20" s="157"/>
      <c r="G20" s="157"/>
      <c r="H20" s="157"/>
      <c r="I20" s="156"/>
      <c r="J20" s="157"/>
      <c r="K20" s="158"/>
      <c r="L20" s="112" t="s">
        <v>414</v>
      </c>
      <c r="M20" s="112">
        <v>1</v>
      </c>
      <c r="N20" s="112" t="s">
        <v>415</v>
      </c>
      <c r="O20" s="113" t="s">
        <v>379</v>
      </c>
      <c r="P20" s="114" t="s">
        <v>396</v>
      </c>
      <c r="Q20" s="115">
        <v>45717</v>
      </c>
      <c r="R20" s="115">
        <v>46692</v>
      </c>
      <c r="S20" s="116">
        <v>5.0000000000000001E-3</v>
      </c>
      <c r="T20" s="114" t="s">
        <v>381</v>
      </c>
      <c r="U20" s="114" t="s">
        <v>406</v>
      </c>
      <c r="V20" s="114" t="s">
        <v>407</v>
      </c>
      <c r="W20" s="156"/>
      <c r="X20" s="156"/>
      <c r="Y20" s="112" t="s">
        <v>384</v>
      </c>
      <c r="Z20" s="113">
        <f>+((5340000+4200000+5000000)*4)*1.0794</f>
        <v>62777903.999999993</v>
      </c>
      <c r="AA20" s="145">
        <v>0</v>
      </c>
      <c r="AB20" s="112" t="s">
        <v>385</v>
      </c>
      <c r="AC20" s="112" t="s">
        <v>408</v>
      </c>
      <c r="AD20" s="146" t="s">
        <v>409</v>
      </c>
    </row>
    <row r="21" spans="1:30" ht="60" hidden="1" x14ac:dyDescent="0.2">
      <c r="A21" s="157" t="s">
        <v>38</v>
      </c>
      <c r="B21" s="156" t="s">
        <v>40</v>
      </c>
      <c r="C21" s="157" t="s">
        <v>416</v>
      </c>
      <c r="D21" s="157" t="s">
        <v>417</v>
      </c>
      <c r="E21" s="156" t="s">
        <v>375</v>
      </c>
      <c r="F21" s="156"/>
      <c r="G21" s="156"/>
      <c r="H21" s="156"/>
      <c r="I21" s="156"/>
      <c r="J21" s="157" t="s">
        <v>418</v>
      </c>
      <c r="K21" s="158">
        <v>0.02</v>
      </c>
      <c r="L21" s="112" t="s">
        <v>419</v>
      </c>
      <c r="M21" s="112">
        <v>1</v>
      </c>
      <c r="N21" s="112" t="s">
        <v>420</v>
      </c>
      <c r="O21" s="113" t="s">
        <v>379</v>
      </c>
      <c r="P21" s="114" t="s">
        <v>396</v>
      </c>
      <c r="Q21" s="115">
        <v>45717</v>
      </c>
      <c r="R21" s="115">
        <v>46692</v>
      </c>
      <c r="S21" s="116">
        <v>5.0000000000000001E-3</v>
      </c>
      <c r="T21" s="114" t="s">
        <v>381</v>
      </c>
      <c r="U21" s="114" t="s">
        <v>382</v>
      </c>
      <c r="V21" s="114" t="s">
        <v>421</v>
      </c>
      <c r="W21" s="155">
        <v>45717</v>
      </c>
      <c r="X21" s="155">
        <v>47362</v>
      </c>
      <c r="Y21" s="112" t="s">
        <v>384</v>
      </c>
      <c r="Z21" s="113">
        <f>(7000000*6)*1.0794</f>
        <v>45334800</v>
      </c>
      <c r="AA21" s="145">
        <v>0</v>
      </c>
      <c r="AB21" s="112" t="s">
        <v>385</v>
      </c>
      <c r="AC21" s="112" t="s">
        <v>422</v>
      </c>
      <c r="AD21" s="147" t="s">
        <v>423</v>
      </c>
    </row>
    <row r="22" spans="1:30" ht="60" hidden="1" x14ac:dyDescent="0.2">
      <c r="A22" s="157"/>
      <c r="B22" s="156"/>
      <c r="C22" s="157"/>
      <c r="D22" s="157"/>
      <c r="E22" s="156"/>
      <c r="F22" s="156"/>
      <c r="G22" s="156"/>
      <c r="H22" s="156"/>
      <c r="I22" s="156"/>
      <c r="J22" s="157"/>
      <c r="K22" s="158"/>
      <c r="L22" s="112" t="s">
        <v>424</v>
      </c>
      <c r="M22" s="112">
        <v>1</v>
      </c>
      <c r="N22" s="112" t="s">
        <v>425</v>
      </c>
      <c r="O22" s="113" t="s">
        <v>379</v>
      </c>
      <c r="P22" s="114" t="s">
        <v>396</v>
      </c>
      <c r="Q22" s="115">
        <v>45717</v>
      </c>
      <c r="R22" s="115">
        <v>46692</v>
      </c>
      <c r="S22" s="116">
        <v>5.0000000000000001E-3</v>
      </c>
      <c r="T22" s="114" t="s">
        <v>381</v>
      </c>
      <c r="U22" s="114" t="s">
        <v>382</v>
      </c>
      <c r="V22" s="114" t="s">
        <v>421</v>
      </c>
      <c r="W22" s="156"/>
      <c r="X22" s="156"/>
      <c r="Y22" s="112" t="s">
        <v>384</v>
      </c>
      <c r="Z22" s="113">
        <f>+(6*3*4200000)*1.0794</f>
        <v>81602640</v>
      </c>
      <c r="AA22" s="145">
        <v>0</v>
      </c>
      <c r="AB22" s="112" t="s">
        <v>385</v>
      </c>
      <c r="AC22" s="112" t="s">
        <v>422</v>
      </c>
      <c r="AD22" s="147" t="s">
        <v>423</v>
      </c>
    </row>
    <row r="23" spans="1:30" ht="60" hidden="1" x14ac:dyDescent="0.2">
      <c r="A23" s="157"/>
      <c r="B23" s="156"/>
      <c r="C23" s="157"/>
      <c r="D23" s="157"/>
      <c r="E23" s="156"/>
      <c r="F23" s="156"/>
      <c r="G23" s="156"/>
      <c r="H23" s="156"/>
      <c r="I23" s="156"/>
      <c r="J23" s="157"/>
      <c r="K23" s="158"/>
      <c r="L23" s="112" t="s">
        <v>426</v>
      </c>
      <c r="M23" s="117">
        <v>0.8</v>
      </c>
      <c r="N23" s="112" t="s">
        <v>427</v>
      </c>
      <c r="O23" s="113" t="s">
        <v>428</v>
      </c>
      <c r="P23" s="114" t="s">
        <v>380</v>
      </c>
      <c r="Q23" s="115">
        <v>45717</v>
      </c>
      <c r="R23" s="115">
        <v>47362</v>
      </c>
      <c r="S23" s="116">
        <v>0.01</v>
      </c>
      <c r="T23" s="114" t="s">
        <v>381</v>
      </c>
      <c r="U23" s="114" t="s">
        <v>382</v>
      </c>
      <c r="V23" s="114" t="s">
        <v>421</v>
      </c>
      <c r="W23" s="156"/>
      <c r="X23" s="156"/>
      <c r="Y23" s="112" t="s">
        <v>384</v>
      </c>
      <c r="Z23" s="113">
        <f>+(6*4200000*11)*1.1452</f>
        <v>317449440</v>
      </c>
      <c r="AA23" s="145">
        <v>0</v>
      </c>
      <c r="AB23" s="112" t="s">
        <v>385</v>
      </c>
      <c r="AC23" s="112" t="s">
        <v>422</v>
      </c>
      <c r="AD23" s="147" t="s">
        <v>423</v>
      </c>
    </row>
    <row r="24" spans="1:30" ht="60" hidden="1" x14ac:dyDescent="0.2">
      <c r="A24" s="157" t="s">
        <v>41</v>
      </c>
      <c r="B24" s="156" t="s">
        <v>42</v>
      </c>
      <c r="C24" s="157" t="s">
        <v>429</v>
      </c>
      <c r="D24" s="157" t="s">
        <v>430</v>
      </c>
      <c r="E24" s="156" t="s">
        <v>375</v>
      </c>
      <c r="F24" s="156"/>
      <c r="G24" s="156"/>
      <c r="H24" s="156"/>
      <c r="I24" s="156"/>
      <c r="J24" s="157" t="s">
        <v>431</v>
      </c>
      <c r="K24" s="158">
        <v>0.04</v>
      </c>
      <c r="L24" s="112" t="s">
        <v>432</v>
      </c>
      <c r="M24" s="112">
        <v>1</v>
      </c>
      <c r="N24" s="112" t="s">
        <v>433</v>
      </c>
      <c r="O24" s="113" t="s">
        <v>379</v>
      </c>
      <c r="P24" s="114" t="s">
        <v>396</v>
      </c>
      <c r="Q24" s="115">
        <v>45717</v>
      </c>
      <c r="R24" s="115">
        <v>46692</v>
      </c>
      <c r="S24" s="116">
        <v>5.0000000000000001E-3</v>
      </c>
      <c r="T24" s="114" t="s">
        <v>381</v>
      </c>
      <c r="U24" s="114" t="s">
        <v>434</v>
      </c>
      <c r="V24" s="114" t="s">
        <v>435</v>
      </c>
      <c r="W24" s="155">
        <v>45717</v>
      </c>
      <c r="X24" s="155">
        <v>47362</v>
      </c>
      <c r="Y24" s="112" t="s">
        <v>384</v>
      </c>
      <c r="Z24" s="113">
        <f>+(6*4700000*11*2)*1.1452</f>
        <v>710482080</v>
      </c>
      <c r="AA24" s="145">
        <v>0</v>
      </c>
      <c r="AB24" s="112" t="s">
        <v>385</v>
      </c>
      <c r="AC24" s="112" t="s">
        <v>436</v>
      </c>
      <c r="AD24" s="148" t="s">
        <v>437</v>
      </c>
    </row>
    <row r="25" spans="1:30" ht="60" hidden="1" x14ac:dyDescent="0.2">
      <c r="A25" s="157"/>
      <c r="B25" s="156"/>
      <c r="C25" s="157"/>
      <c r="D25" s="157"/>
      <c r="E25" s="156"/>
      <c r="F25" s="156"/>
      <c r="G25" s="156"/>
      <c r="H25" s="156"/>
      <c r="I25" s="156"/>
      <c r="J25" s="157"/>
      <c r="K25" s="158"/>
      <c r="L25" s="112" t="s">
        <v>438</v>
      </c>
      <c r="M25" s="112">
        <v>1</v>
      </c>
      <c r="N25" s="112" t="s">
        <v>439</v>
      </c>
      <c r="O25" s="113" t="s">
        <v>379</v>
      </c>
      <c r="P25" s="114" t="s">
        <v>396</v>
      </c>
      <c r="Q25" s="115">
        <v>45717</v>
      </c>
      <c r="R25" s="115">
        <v>46692</v>
      </c>
      <c r="S25" s="116">
        <v>0.01</v>
      </c>
      <c r="T25" s="114" t="s">
        <v>381</v>
      </c>
      <c r="U25" s="114" t="s">
        <v>434</v>
      </c>
      <c r="V25" s="114" t="s">
        <v>435</v>
      </c>
      <c r="W25" s="155"/>
      <c r="X25" s="156"/>
      <c r="Y25" s="112" t="s">
        <v>384</v>
      </c>
      <c r="Z25" s="113">
        <f>+(8*4700000*11*2)*1.1452</f>
        <v>947309440</v>
      </c>
      <c r="AA25" s="145">
        <v>0</v>
      </c>
      <c r="AB25" s="112" t="s">
        <v>385</v>
      </c>
      <c r="AC25" s="112" t="s">
        <v>436</v>
      </c>
      <c r="AD25" s="148" t="s">
        <v>437</v>
      </c>
    </row>
    <row r="26" spans="1:30" ht="60" hidden="1" x14ac:dyDescent="0.2">
      <c r="A26" s="157"/>
      <c r="B26" s="156"/>
      <c r="C26" s="157"/>
      <c r="D26" s="157"/>
      <c r="E26" s="156"/>
      <c r="F26" s="156"/>
      <c r="G26" s="156"/>
      <c r="H26" s="156"/>
      <c r="I26" s="156"/>
      <c r="J26" s="157"/>
      <c r="K26" s="158"/>
      <c r="L26" s="112" t="s">
        <v>440</v>
      </c>
      <c r="M26" s="118">
        <v>0.7</v>
      </c>
      <c r="N26" s="112" t="s">
        <v>441</v>
      </c>
      <c r="O26" s="113" t="s">
        <v>428</v>
      </c>
      <c r="P26" s="114" t="s">
        <v>380</v>
      </c>
      <c r="Q26" s="115">
        <v>45717</v>
      </c>
      <c r="R26" s="115">
        <v>47362</v>
      </c>
      <c r="S26" s="116">
        <v>0.02</v>
      </c>
      <c r="T26" s="114" t="s">
        <v>381</v>
      </c>
      <c r="U26" s="114" t="s">
        <v>434</v>
      </c>
      <c r="V26" s="114" t="s">
        <v>435</v>
      </c>
      <c r="W26" s="155"/>
      <c r="X26" s="156"/>
      <c r="Y26" s="112" t="s">
        <v>384</v>
      </c>
      <c r="Z26" s="113">
        <f>3000000000*1.1452</f>
        <v>3435600000</v>
      </c>
      <c r="AA26" s="145">
        <v>0</v>
      </c>
      <c r="AB26" s="112" t="s">
        <v>385</v>
      </c>
      <c r="AC26" s="112" t="s">
        <v>436</v>
      </c>
      <c r="AD26" s="148" t="s">
        <v>437</v>
      </c>
    </row>
    <row r="27" spans="1:30" ht="45" hidden="1" x14ac:dyDescent="0.2">
      <c r="A27" s="157"/>
      <c r="B27" s="156"/>
      <c r="C27" s="157"/>
      <c r="D27" s="157"/>
      <c r="E27" s="156"/>
      <c r="F27" s="156"/>
      <c r="G27" s="156"/>
      <c r="H27" s="156"/>
      <c r="I27" s="156"/>
      <c r="J27" s="157"/>
      <c r="K27" s="158"/>
      <c r="L27" s="112" t="s">
        <v>442</v>
      </c>
      <c r="M27" s="117">
        <v>0.7</v>
      </c>
      <c r="N27" s="112" t="s">
        <v>443</v>
      </c>
      <c r="O27" s="113" t="s">
        <v>428</v>
      </c>
      <c r="P27" s="114" t="s">
        <v>380</v>
      </c>
      <c r="Q27" s="115">
        <v>45717</v>
      </c>
      <c r="R27" s="115">
        <v>47362</v>
      </c>
      <c r="S27" s="116">
        <v>5.0000000000000001E-3</v>
      </c>
      <c r="T27" s="114" t="s">
        <v>444</v>
      </c>
      <c r="U27" s="114" t="s">
        <v>445</v>
      </c>
      <c r="V27" s="114" t="s">
        <v>446</v>
      </c>
      <c r="W27" s="155"/>
      <c r="X27" s="156"/>
      <c r="Y27" s="112" t="s">
        <v>384</v>
      </c>
      <c r="Z27" s="113">
        <f>(11*(3+5)*4200000)*4*1.1452</f>
        <v>1693063680</v>
      </c>
      <c r="AA27" s="145">
        <v>0</v>
      </c>
      <c r="AB27" s="112" t="s">
        <v>385</v>
      </c>
      <c r="AC27" s="112" t="s">
        <v>447</v>
      </c>
      <c r="AD27" s="146" t="s">
        <v>409</v>
      </c>
    </row>
    <row r="28" spans="1:30" ht="45" hidden="1" x14ac:dyDescent="0.2">
      <c r="A28" s="157" t="s">
        <v>41</v>
      </c>
      <c r="B28" s="156" t="s">
        <v>42</v>
      </c>
      <c r="C28" s="157" t="s">
        <v>448</v>
      </c>
      <c r="D28" s="157" t="s">
        <v>449</v>
      </c>
      <c r="E28" s="156" t="s">
        <v>375</v>
      </c>
      <c r="F28" s="156"/>
      <c r="G28" s="156"/>
      <c r="H28" s="156"/>
      <c r="I28" s="156"/>
      <c r="J28" s="157" t="s">
        <v>450</v>
      </c>
      <c r="K28" s="158">
        <v>0.08</v>
      </c>
      <c r="L28" s="112" t="s">
        <v>451</v>
      </c>
      <c r="M28" s="112">
        <v>1</v>
      </c>
      <c r="N28" s="112" t="s">
        <v>452</v>
      </c>
      <c r="O28" s="113" t="s">
        <v>379</v>
      </c>
      <c r="P28" s="114" t="s">
        <v>396</v>
      </c>
      <c r="Q28" s="115">
        <v>45717</v>
      </c>
      <c r="R28" s="115">
        <v>46692</v>
      </c>
      <c r="S28" s="116">
        <v>0.01</v>
      </c>
      <c r="T28" s="114" t="s">
        <v>381</v>
      </c>
      <c r="U28" s="114" t="s">
        <v>434</v>
      </c>
      <c r="V28" s="114" t="s">
        <v>453</v>
      </c>
      <c r="W28" s="155">
        <v>44986</v>
      </c>
      <c r="X28" s="155">
        <v>47362</v>
      </c>
      <c r="Y28" s="112" t="s">
        <v>384</v>
      </c>
      <c r="Z28" s="113">
        <f>3200000000*1.1452</f>
        <v>3664640000</v>
      </c>
      <c r="AA28" s="145">
        <v>0</v>
      </c>
      <c r="AB28" s="112" t="s">
        <v>385</v>
      </c>
      <c r="AC28" s="112" t="s">
        <v>454</v>
      </c>
      <c r="AD28" s="148" t="s">
        <v>455</v>
      </c>
    </row>
    <row r="29" spans="1:30" ht="45" hidden="1" x14ac:dyDescent="0.2">
      <c r="A29" s="157"/>
      <c r="B29" s="156"/>
      <c r="C29" s="157"/>
      <c r="D29" s="157"/>
      <c r="E29" s="156"/>
      <c r="F29" s="156"/>
      <c r="G29" s="156"/>
      <c r="H29" s="156"/>
      <c r="I29" s="156"/>
      <c r="J29" s="157"/>
      <c r="K29" s="158"/>
      <c r="L29" s="112" t="s">
        <v>456</v>
      </c>
      <c r="M29" s="112">
        <v>1</v>
      </c>
      <c r="N29" s="112" t="s">
        <v>457</v>
      </c>
      <c r="O29" s="113" t="s">
        <v>428</v>
      </c>
      <c r="P29" s="114" t="s">
        <v>396</v>
      </c>
      <c r="Q29" s="115">
        <v>44986</v>
      </c>
      <c r="R29" s="115">
        <v>45962</v>
      </c>
      <c r="S29" s="116">
        <v>0.03</v>
      </c>
      <c r="T29" s="114" t="s">
        <v>381</v>
      </c>
      <c r="U29" s="114" t="s">
        <v>434</v>
      </c>
      <c r="V29" s="114" t="s">
        <v>435</v>
      </c>
      <c r="W29" s="155"/>
      <c r="X29" s="156"/>
      <c r="Y29" s="112" t="s">
        <v>384</v>
      </c>
      <c r="Z29" s="113">
        <f>10000000000*1.3674</f>
        <v>13674000000</v>
      </c>
      <c r="AA29" s="145">
        <v>0</v>
      </c>
      <c r="AB29" s="112" t="s">
        <v>385</v>
      </c>
      <c r="AC29" s="112" t="s">
        <v>454</v>
      </c>
      <c r="AD29" s="148" t="s">
        <v>455</v>
      </c>
    </row>
    <row r="30" spans="1:30" ht="45" x14ac:dyDescent="0.2">
      <c r="A30" s="157"/>
      <c r="B30" s="156"/>
      <c r="C30" s="157"/>
      <c r="D30" s="157"/>
      <c r="E30" s="156"/>
      <c r="F30" s="156"/>
      <c r="G30" s="156"/>
      <c r="H30" s="156"/>
      <c r="I30" s="156"/>
      <c r="J30" s="157"/>
      <c r="K30" s="158"/>
      <c r="L30" s="112" t="s">
        <v>458</v>
      </c>
      <c r="M30" s="117">
        <v>0.2</v>
      </c>
      <c r="N30" s="112" t="s">
        <v>459</v>
      </c>
      <c r="O30" s="113" t="s">
        <v>428</v>
      </c>
      <c r="P30" s="114" t="s">
        <v>380</v>
      </c>
      <c r="Q30" s="115">
        <v>45717</v>
      </c>
      <c r="R30" s="115">
        <v>47362</v>
      </c>
      <c r="S30" s="116">
        <v>0.04</v>
      </c>
      <c r="T30" s="114" t="s">
        <v>381</v>
      </c>
      <c r="U30" s="114" t="s">
        <v>434</v>
      </c>
      <c r="V30" s="114" t="s">
        <v>435</v>
      </c>
      <c r="W30" s="155"/>
      <c r="X30" s="156"/>
      <c r="Y30" s="112" t="s">
        <v>384</v>
      </c>
      <c r="Z30" s="113">
        <f>+Z29*0.2*0.2</f>
        <v>546960000</v>
      </c>
      <c r="AA30" s="145">
        <v>0</v>
      </c>
      <c r="AB30" s="112" t="s">
        <v>385</v>
      </c>
      <c r="AC30" s="112" t="s">
        <v>460</v>
      </c>
      <c r="AD30" s="148" t="s">
        <v>455</v>
      </c>
    </row>
    <row r="31" spans="1:30" ht="45" hidden="1" x14ac:dyDescent="0.2">
      <c r="A31" s="157" t="s">
        <v>41</v>
      </c>
      <c r="B31" s="157" t="s">
        <v>43</v>
      </c>
      <c r="C31" s="157" t="s">
        <v>461</v>
      </c>
      <c r="D31" s="157" t="s">
        <v>462</v>
      </c>
      <c r="E31" s="156" t="s">
        <v>375</v>
      </c>
      <c r="F31" s="156"/>
      <c r="G31" s="156"/>
      <c r="H31" s="156"/>
      <c r="I31" s="156"/>
      <c r="J31" s="157" t="s">
        <v>463</v>
      </c>
      <c r="K31" s="158">
        <v>6.5000000000000002E-2</v>
      </c>
      <c r="L31" s="112" t="s">
        <v>464</v>
      </c>
      <c r="M31" s="112">
        <v>1</v>
      </c>
      <c r="N31" s="112" t="s">
        <v>465</v>
      </c>
      <c r="O31" s="113" t="s">
        <v>395</v>
      </c>
      <c r="P31" s="114" t="s">
        <v>396</v>
      </c>
      <c r="Q31" s="115">
        <v>44986</v>
      </c>
      <c r="R31" s="115">
        <v>45962</v>
      </c>
      <c r="S31" s="116">
        <v>5.0000000000000001E-3</v>
      </c>
      <c r="T31" s="114" t="s">
        <v>381</v>
      </c>
      <c r="U31" s="114" t="s">
        <v>434</v>
      </c>
      <c r="V31" s="114" t="s">
        <v>453</v>
      </c>
      <c r="W31" s="155">
        <v>44986</v>
      </c>
      <c r="X31" s="155">
        <v>47362</v>
      </c>
      <c r="Y31" s="112" t="s">
        <v>384</v>
      </c>
      <c r="Z31" s="113">
        <f>11*4200000*1.0794</f>
        <v>49868279.999999993</v>
      </c>
      <c r="AA31" s="145">
        <v>0</v>
      </c>
      <c r="AB31" s="112" t="s">
        <v>385</v>
      </c>
      <c r="AC31" s="112" t="s">
        <v>466</v>
      </c>
      <c r="AD31" s="146" t="s">
        <v>398</v>
      </c>
    </row>
    <row r="32" spans="1:30" ht="45" hidden="1" x14ac:dyDescent="0.2">
      <c r="A32" s="157"/>
      <c r="B32" s="157"/>
      <c r="C32" s="157"/>
      <c r="D32" s="157"/>
      <c r="E32" s="156"/>
      <c r="F32" s="156"/>
      <c r="G32" s="156"/>
      <c r="H32" s="156"/>
      <c r="I32" s="156"/>
      <c r="J32" s="157"/>
      <c r="K32" s="158"/>
      <c r="L32" s="112" t="s">
        <v>467</v>
      </c>
      <c r="M32" s="112">
        <v>1</v>
      </c>
      <c r="N32" s="112" t="s">
        <v>468</v>
      </c>
      <c r="O32" s="113" t="s">
        <v>379</v>
      </c>
      <c r="P32" s="114" t="s">
        <v>396</v>
      </c>
      <c r="Q32" s="115">
        <v>45717</v>
      </c>
      <c r="R32" s="115">
        <v>46692</v>
      </c>
      <c r="S32" s="116">
        <v>0.03</v>
      </c>
      <c r="T32" s="112" t="s">
        <v>381</v>
      </c>
      <c r="U32" s="112" t="s">
        <v>382</v>
      </c>
      <c r="V32" s="112" t="s">
        <v>469</v>
      </c>
      <c r="W32" s="156"/>
      <c r="X32" s="156"/>
      <c r="Y32" s="112" t="s">
        <v>384</v>
      </c>
      <c r="Z32" s="113">
        <f>400000000*1.0794</f>
        <v>431759999.99999994</v>
      </c>
      <c r="AA32" s="145">
        <v>0</v>
      </c>
      <c r="AB32" s="112" t="s">
        <v>385</v>
      </c>
      <c r="AC32" s="112" t="s">
        <v>466</v>
      </c>
      <c r="AD32" s="146" t="s">
        <v>398</v>
      </c>
    </row>
    <row r="33" spans="1:30" ht="45" hidden="1" x14ac:dyDescent="0.2">
      <c r="A33" s="157"/>
      <c r="B33" s="157"/>
      <c r="C33" s="157"/>
      <c r="D33" s="157"/>
      <c r="E33" s="156"/>
      <c r="F33" s="156"/>
      <c r="G33" s="156"/>
      <c r="H33" s="156"/>
      <c r="I33" s="156"/>
      <c r="J33" s="157"/>
      <c r="K33" s="158"/>
      <c r="L33" s="112" t="s">
        <v>470</v>
      </c>
      <c r="M33" s="118">
        <v>1</v>
      </c>
      <c r="N33" s="112" t="s">
        <v>471</v>
      </c>
      <c r="O33" s="113" t="s">
        <v>428</v>
      </c>
      <c r="P33" s="114" t="s">
        <v>380</v>
      </c>
      <c r="Q33" s="115">
        <v>45717</v>
      </c>
      <c r="R33" s="115">
        <v>47362</v>
      </c>
      <c r="S33" s="116">
        <v>0.02</v>
      </c>
      <c r="T33" s="112" t="s">
        <v>381</v>
      </c>
      <c r="U33" s="112" t="s">
        <v>382</v>
      </c>
      <c r="V33" s="112" t="s">
        <v>469</v>
      </c>
      <c r="W33" s="156"/>
      <c r="X33" s="156"/>
      <c r="Y33" s="112" t="s">
        <v>384</v>
      </c>
      <c r="Z33" s="113">
        <f>11*4200000*1.0794</f>
        <v>49868279.999999993</v>
      </c>
      <c r="AA33" s="145">
        <v>0</v>
      </c>
      <c r="AB33" s="112" t="s">
        <v>385</v>
      </c>
      <c r="AC33" s="112" t="s">
        <v>466</v>
      </c>
      <c r="AD33" s="146" t="s">
        <v>398</v>
      </c>
    </row>
    <row r="34" spans="1:30" ht="45" hidden="1" x14ac:dyDescent="0.2">
      <c r="A34" s="157"/>
      <c r="B34" s="157"/>
      <c r="C34" s="157"/>
      <c r="D34" s="157"/>
      <c r="E34" s="156"/>
      <c r="F34" s="156"/>
      <c r="G34" s="156"/>
      <c r="H34" s="156"/>
      <c r="I34" s="156"/>
      <c r="J34" s="157"/>
      <c r="K34" s="158"/>
      <c r="L34" s="112" t="s">
        <v>472</v>
      </c>
      <c r="M34" s="118">
        <v>0.9</v>
      </c>
      <c r="N34" s="112" t="s">
        <v>473</v>
      </c>
      <c r="O34" s="113" t="s">
        <v>428</v>
      </c>
      <c r="P34" s="114" t="s">
        <v>380</v>
      </c>
      <c r="Q34" s="115">
        <v>45717</v>
      </c>
      <c r="R34" s="115">
        <v>47362</v>
      </c>
      <c r="S34" s="116">
        <v>0.01</v>
      </c>
      <c r="T34" s="112" t="s">
        <v>381</v>
      </c>
      <c r="U34" s="112" t="s">
        <v>382</v>
      </c>
      <c r="V34" s="112" t="s">
        <v>469</v>
      </c>
      <c r="W34" s="156"/>
      <c r="X34" s="156"/>
      <c r="Y34" s="112" t="s">
        <v>384</v>
      </c>
      <c r="Z34" s="113">
        <f t="shared" ref="Z34:Z38" si="0">11*4200000*1.0794</f>
        <v>49868279.999999993</v>
      </c>
      <c r="AA34" s="145">
        <v>0</v>
      </c>
      <c r="AB34" s="112" t="s">
        <v>385</v>
      </c>
      <c r="AC34" s="112" t="s">
        <v>466</v>
      </c>
      <c r="AD34" s="146" t="s">
        <v>398</v>
      </c>
    </row>
    <row r="35" spans="1:30" ht="60" hidden="1" x14ac:dyDescent="0.2">
      <c r="A35" s="157" t="s">
        <v>41</v>
      </c>
      <c r="B35" s="156" t="s">
        <v>43</v>
      </c>
      <c r="C35" s="157" t="s">
        <v>474</v>
      </c>
      <c r="D35" s="157" t="s">
        <v>475</v>
      </c>
      <c r="E35" s="156" t="s">
        <v>375</v>
      </c>
      <c r="F35" s="156"/>
      <c r="G35" s="156"/>
      <c r="H35" s="156"/>
      <c r="I35" s="156"/>
      <c r="J35" s="157" t="s">
        <v>476</v>
      </c>
      <c r="K35" s="158">
        <v>0.03</v>
      </c>
      <c r="L35" s="112" t="s">
        <v>477</v>
      </c>
      <c r="M35" s="112">
        <v>1</v>
      </c>
      <c r="N35" s="112" t="s">
        <v>478</v>
      </c>
      <c r="O35" s="113" t="s">
        <v>379</v>
      </c>
      <c r="P35" s="114" t="s">
        <v>396</v>
      </c>
      <c r="Q35" s="115">
        <v>45717</v>
      </c>
      <c r="R35" s="115">
        <v>46692</v>
      </c>
      <c r="S35" s="116">
        <v>5.0000000000000001E-3</v>
      </c>
      <c r="T35" s="114" t="s">
        <v>381</v>
      </c>
      <c r="U35" s="114" t="s">
        <v>434</v>
      </c>
      <c r="V35" s="114" t="s">
        <v>453</v>
      </c>
      <c r="W35" s="155">
        <v>45717</v>
      </c>
      <c r="X35" s="155">
        <v>46692</v>
      </c>
      <c r="Y35" s="112" t="s">
        <v>384</v>
      </c>
      <c r="Z35" s="113">
        <f t="shared" si="0"/>
        <v>49868279.999999993</v>
      </c>
      <c r="AA35" s="145">
        <v>0</v>
      </c>
      <c r="AB35" s="112" t="s">
        <v>385</v>
      </c>
      <c r="AC35" s="112" t="s">
        <v>479</v>
      </c>
      <c r="AD35" s="122" t="s">
        <v>480</v>
      </c>
    </row>
    <row r="36" spans="1:30" ht="60" hidden="1" x14ac:dyDescent="0.2">
      <c r="A36" s="157"/>
      <c r="B36" s="156"/>
      <c r="C36" s="157"/>
      <c r="D36" s="157"/>
      <c r="E36" s="156"/>
      <c r="F36" s="156"/>
      <c r="G36" s="156"/>
      <c r="H36" s="156"/>
      <c r="I36" s="156"/>
      <c r="J36" s="157"/>
      <c r="K36" s="158"/>
      <c r="L36" s="112" t="s">
        <v>481</v>
      </c>
      <c r="M36" s="112">
        <v>2</v>
      </c>
      <c r="N36" s="112" t="s">
        <v>482</v>
      </c>
      <c r="O36" s="113" t="s">
        <v>379</v>
      </c>
      <c r="P36" s="114" t="s">
        <v>396</v>
      </c>
      <c r="Q36" s="115">
        <v>45717</v>
      </c>
      <c r="R36" s="115">
        <v>46692</v>
      </c>
      <c r="S36" s="116">
        <v>0.01</v>
      </c>
      <c r="T36" s="114" t="s">
        <v>381</v>
      </c>
      <c r="U36" s="114" t="s">
        <v>434</v>
      </c>
      <c r="V36" s="114" t="s">
        <v>453</v>
      </c>
      <c r="W36" s="156"/>
      <c r="X36" s="156"/>
      <c r="Y36" s="112" t="s">
        <v>384</v>
      </c>
      <c r="Z36" s="113">
        <f t="shared" si="0"/>
        <v>49868279.999999993</v>
      </c>
      <c r="AA36" s="145">
        <v>0</v>
      </c>
      <c r="AB36" s="112" t="s">
        <v>385</v>
      </c>
      <c r="AC36" s="112" t="s">
        <v>479</v>
      </c>
      <c r="AD36" s="122" t="s">
        <v>480</v>
      </c>
    </row>
    <row r="37" spans="1:30" ht="39.75" hidden="1" customHeight="1" x14ac:dyDescent="0.2">
      <c r="A37" s="157"/>
      <c r="B37" s="156"/>
      <c r="C37" s="157"/>
      <c r="D37" s="157"/>
      <c r="E37" s="156"/>
      <c r="F37" s="156"/>
      <c r="G37" s="156"/>
      <c r="H37" s="156"/>
      <c r="I37" s="156"/>
      <c r="J37" s="157"/>
      <c r="K37" s="158"/>
      <c r="L37" s="112" t="s">
        <v>483</v>
      </c>
      <c r="M37" s="114">
        <v>2</v>
      </c>
      <c r="N37" s="112" t="s">
        <v>484</v>
      </c>
      <c r="O37" s="113" t="s">
        <v>379</v>
      </c>
      <c r="P37" s="114" t="s">
        <v>380</v>
      </c>
      <c r="Q37" s="115">
        <v>45717</v>
      </c>
      <c r="R37" s="115">
        <v>46692</v>
      </c>
      <c r="S37" s="116">
        <v>0.01</v>
      </c>
      <c r="T37" s="114" t="s">
        <v>381</v>
      </c>
      <c r="U37" s="114" t="s">
        <v>434</v>
      </c>
      <c r="V37" s="114" t="s">
        <v>453</v>
      </c>
      <c r="W37" s="156"/>
      <c r="X37" s="156"/>
      <c r="Y37" s="112" t="s">
        <v>384</v>
      </c>
      <c r="Z37" s="113">
        <f t="shared" si="0"/>
        <v>49868279.999999993</v>
      </c>
      <c r="AA37" s="145">
        <v>0</v>
      </c>
      <c r="AB37" s="112" t="s">
        <v>385</v>
      </c>
      <c r="AC37" s="112" t="s">
        <v>479</v>
      </c>
      <c r="AD37" s="122" t="s">
        <v>480</v>
      </c>
    </row>
    <row r="38" spans="1:30" ht="39.75" hidden="1" customHeight="1" x14ac:dyDescent="0.2">
      <c r="A38" s="157"/>
      <c r="B38" s="156"/>
      <c r="C38" s="157"/>
      <c r="D38" s="157"/>
      <c r="E38" s="156"/>
      <c r="F38" s="156"/>
      <c r="G38" s="156"/>
      <c r="H38" s="156"/>
      <c r="I38" s="156"/>
      <c r="J38" s="157"/>
      <c r="K38" s="158"/>
      <c r="L38" s="112" t="s">
        <v>485</v>
      </c>
      <c r="M38" s="114">
        <v>3</v>
      </c>
      <c r="N38" s="112" t="s">
        <v>486</v>
      </c>
      <c r="O38" s="113" t="s">
        <v>379</v>
      </c>
      <c r="P38" s="114" t="s">
        <v>380</v>
      </c>
      <c r="Q38" s="115">
        <v>45717</v>
      </c>
      <c r="R38" s="115">
        <v>46692</v>
      </c>
      <c r="S38" s="116">
        <v>5.0000000000000001E-3</v>
      </c>
      <c r="T38" s="114" t="s">
        <v>381</v>
      </c>
      <c r="U38" s="114" t="s">
        <v>434</v>
      </c>
      <c r="V38" s="114" t="s">
        <v>453</v>
      </c>
      <c r="W38" s="156"/>
      <c r="X38" s="156"/>
      <c r="Y38" s="112" t="s">
        <v>384</v>
      </c>
      <c r="Z38" s="113">
        <f t="shared" si="0"/>
        <v>49868279.999999993</v>
      </c>
      <c r="AA38" s="145">
        <v>0</v>
      </c>
      <c r="AB38" s="112" t="s">
        <v>385</v>
      </c>
      <c r="AC38" s="112" t="s">
        <v>479</v>
      </c>
      <c r="AD38" s="122" t="s">
        <v>480</v>
      </c>
    </row>
    <row r="39" spans="1:30" ht="39.75" hidden="1" customHeight="1" x14ac:dyDescent="0.2">
      <c r="A39" s="157" t="s">
        <v>41</v>
      </c>
      <c r="B39" s="157" t="s">
        <v>44</v>
      </c>
      <c r="C39" s="157" t="s">
        <v>487</v>
      </c>
      <c r="D39" s="157"/>
      <c r="E39" s="156"/>
      <c r="F39" s="156" t="s">
        <v>375</v>
      </c>
      <c r="G39" s="156"/>
      <c r="H39" s="156"/>
      <c r="I39" s="156"/>
      <c r="J39" s="157" t="s">
        <v>488</v>
      </c>
      <c r="K39" s="158">
        <v>0.04</v>
      </c>
      <c r="L39" s="112" t="s">
        <v>489</v>
      </c>
      <c r="M39" s="112">
        <v>1</v>
      </c>
      <c r="N39" s="112" t="s">
        <v>490</v>
      </c>
      <c r="O39" s="113" t="s">
        <v>379</v>
      </c>
      <c r="P39" s="114" t="s">
        <v>396</v>
      </c>
      <c r="Q39" s="115">
        <v>45717</v>
      </c>
      <c r="R39" s="115">
        <v>46692</v>
      </c>
      <c r="S39" s="116">
        <v>0.01</v>
      </c>
      <c r="T39" s="114" t="s">
        <v>381</v>
      </c>
      <c r="U39" s="114" t="s">
        <v>382</v>
      </c>
      <c r="V39" s="114" t="s">
        <v>421</v>
      </c>
      <c r="W39" s="155">
        <v>45717</v>
      </c>
      <c r="X39" s="155">
        <v>47362</v>
      </c>
      <c r="Y39" s="112" t="s">
        <v>384</v>
      </c>
      <c r="Z39" s="113">
        <f>+((15*5340000)+(7000000+4200000))*1.0794</f>
        <v>98549219.999999985</v>
      </c>
      <c r="AA39" s="145">
        <v>0</v>
      </c>
      <c r="AB39" s="112" t="s">
        <v>385</v>
      </c>
      <c r="AC39" s="112" t="s">
        <v>491</v>
      </c>
      <c r="AD39" s="122" t="s">
        <v>492</v>
      </c>
    </row>
    <row r="40" spans="1:30" ht="39.75" customHeight="1" x14ac:dyDescent="0.2">
      <c r="A40" s="157"/>
      <c r="B40" s="157"/>
      <c r="C40" s="157"/>
      <c r="D40" s="157"/>
      <c r="E40" s="156"/>
      <c r="F40" s="156"/>
      <c r="G40" s="156"/>
      <c r="H40" s="156"/>
      <c r="I40" s="156"/>
      <c r="J40" s="157"/>
      <c r="K40" s="158"/>
      <c r="L40" s="112" t="s">
        <v>493</v>
      </c>
      <c r="M40" s="118">
        <v>0.2</v>
      </c>
      <c r="N40" s="112" t="s">
        <v>494</v>
      </c>
      <c r="O40" s="113" t="s">
        <v>428</v>
      </c>
      <c r="P40" s="114" t="s">
        <v>380</v>
      </c>
      <c r="Q40" s="115">
        <v>45717</v>
      </c>
      <c r="R40" s="115">
        <v>47362</v>
      </c>
      <c r="S40" s="116">
        <v>0.02</v>
      </c>
      <c r="T40" s="114" t="s">
        <v>381</v>
      </c>
      <c r="U40" s="114" t="s">
        <v>382</v>
      </c>
      <c r="V40" s="114" t="s">
        <v>421</v>
      </c>
      <c r="W40" s="156"/>
      <c r="X40" s="156"/>
      <c r="Y40" s="112" t="s">
        <v>384</v>
      </c>
      <c r="Z40" s="113">
        <f>+(36000000000*0.2)*1.1452</f>
        <v>8245440000</v>
      </c>
      <c r="AA40" s="114" t="s">
        <v>495</v>
      </c>
      <c r="AB40" s="112" t="s">
        <v>385</v>
      </c>
      <c r="AC40" s="112" t="s">
        <v>496</v>
      </c>
      <c r="AD40" s="122" t="s">
        <v>492</v>
      </c>
    </row>
    <row r="41" spans="1:30" ht="39.75" hidden="1" customHeight="1" x14ac:dyDescent="0.2">
      <c r="A41" s="157"/>
      <c r="B41" s="157"/>
      <c r="C41" s="157"/>
      <c r="D41" s="157"/>
      <c r="E41" s="156"/>
      <c r="F41" s="156"/>
      <c r="G41" s="156"/>
      <c r="H41" s="156"/>
      <c r="I41" s="156"/>
      <c r="J41" s="157"/>
      <c r="K41" s="158"/>
      <c r="L41" s="112" t="s">
        <v>497</v>
      </c>
      <c r="M41" s="114">
        <v>3</v>
      </c>
      <c r="N41" s="112" t="s">
        <v>498</v>
      </c>
      <c r="O41" s="113" t="s">
        <v>379</v>
      </c>
      <c r="P41" s="114" t="s">
        <v>380</v>
      </c>
      <c r="Q41" s="115">
        <v>45717</v>
      </c>
      <c r="R41" s="115">
        <v>46692</v>
      </c>
      <c r="S41" s="116">
        <v>0.01</v>
      </c>
      <c r="T41" s="114" t="s">
        <v>381</v>
      </c>
      <c r="U41" s="114" t="s">
        <v>382</v>
      </c>
      <c r="V41" s="114" t="s">
        <v>421</v>
      </c>
      <c r="W41" s="156"/>
      <c r="X41" s="156"/>
      <c r="Y41" s="112" t="s">
        <v>384</v>
      </c>
      <c r="Z41" s="113">
        <f>50000000*1.0794</f>
        <v>53969999.999999993</v>
      </c>
      <c r="AA41" s="145">
        <v>0</v>
      </c>
      <c r="AB41" s="112" t="s">
        <v>385</v>
      </c>
      <c r="AC41" s="112" t="s">
        <v>491</v>
      </c>
      <c r="AD41" s="122" t="s">
        <v>492</v>
      </c>
    </row>
    <row r="42" spans="1:30" ht="39.75" hidden="1" customHeight="1" x14ac:dyDescent="0.2">
      <c r="A42" s="157" t="s">
        <v>45</v>
      </c>
      <c r="B42" s="157" t="s">
        <v>46</v>
      </c>
      <c r="C42" s="157" t="s">
        <v>499</v>
      </c>
      <c r="D42" s="157" t="s">
        <v>500</v>
      </c>
      <c r="E42" s="156" t="s">
        <v>375</v>
      </c>
      <c r="F42" s="156" t="s">
        <v>375</v>
      </c>
      <c r="G42" s="157"/>
      <c r="H42" s="157"/>
      <c r="I42" s="157"/>
      <c r="J42" s="157" t="s">
        <v>501</v>
      </c>
      <c r="K42" s="158">
        <v>1.4999999999999999E-2</v>
      </c>
      <c r="L42" s="112" t="s">
        <v>502</v>
      </c>
      <c r="M42" s="112">
        <v>1</v>
      </c>
      <c r="N42" s="112" t="s">
        <v>503</v>
      </c>
      <c r="O42" s="113" t="s">
        <v>379</v>
      </c>
      <c r="P42" s="114" t="s">
        <v>396</v>
      </c>
      <c r="Q42" s="115">
        <v>45717</v>
      </c>
      <c r="R42" s="115">
        <v>46692</v>
      </c>
      <c r="S42" s="116">
        <v>5.0000000000000001E-3</v>
      </c>
      <c r="T42" s="114" t="s">
        <v>444</v>
      </c>
      <c r="U42" s="112" t="s">
        <v>504</v>
      </c>
      <c r="V42" s="112" t="s">
        <v>505</v>
      </c>
      <c r="W42" s="155">
        <v>45717</v>
      </c>
      <c r="X42" s="155">
        <v>46692</v>
      </c>
      <c r="Y42" s="112" t="s">
        <v>384</v>
      </c>
      <c r="Z42" s="113">
        <f>5*(4*1423500*2)*4*1.1452</f>
        <v>260830752</v>
      </c>
      <c r="AA42" s="145">
        <v>0</v>
      </c>
      <c r="AB42" s="112" t="s">
        <v>385</v>
      </c>
      <c r="AC42" s="112" t="s">
        <v>506</v>
      </c>
      <c r="AD42" s="122" t="s">
        <v>507</v>
      </c>
    </row>
    <row r="43" spans="1:30" ht="39.75" hidden="1" customHeight="1" x14ac:dyDescent="0.2">
      <c r="A43" s="157"/>
      <c r="B43" s="157"/>
      <c r="C43" s="157"/>
      <c r="D43" s="157"/>
      <c r="E43" s="156"/>
      <c r="F43" s="156"/>
      <c r="G43" s="157"/>
      <c r="H43" s="157"/>
      <c r="I43" s="157"/>
      <c r="J43" s="157"/>
      <c r="K43" s="158"/>
      <c r="L43" s="112" t="s">
        <v>508</v>
      </c>
      <c r="M43" s="112">
        <v>1</v>
      </c>
      <c r="N43" s="112" t="s">
        <v>509</v>
      </c>
      <c r="O43" s="113" t="s">
        <v>379</v>
      </c>
      <c r="P43" s="114" t="s">
        <v>396</v>
      </c>
      <c r="Q43" s="115">
        <v>45717</v>
      </c>
      <c r="R43" s="115">
        <v>46692</v>
      </c>
      <c r="S43" s="116">
        <v>0.01</v>
      </c>
      <c r="T43" s="114" t="s">
        <v>444</v>
      </c>
      <c r="U43" s="112" t="s">
        <v>504</v>
      </c>
      <c r="V43" s="112" t="s">
        <v>505</v>
      </c>
      <c r="W43" s="156"/>
      <c r="X43" s="156"/>
      <c r="Y43" s="112" t="s">
        <v>384</v>
      </c>
      <c r="Z43" s="113">
        <f>+(600000000*2)*1.0794</f>
        <v>1295280000</v>
      </c>
      <c r="AA43" s="145">
        <v>0</v>
      </c>
      <c r="AB43" s="112" t="s">
        <v>385</v>
      </c>
      <c r="AC43" s="112" t="s">
        <v>510</v>
      </c>
      <c r="AD43" s="122" t="s">
        <v>511</v>
      </c>
    </row>
    <row r="44" spans="1:30" ht="39.75" hidden="1" customHeight="1" x14ac:dyDescent="0.2">
      <c r="A44" s="157" t="s">
        <v>45</v>
      </c>
      <c r="B44" s="157" t="s">
        <v>46</v>
      </c>
      <c r="C44" s="157" t="s">
        <v>512</v>
      </c>
      <c r="D44" s="157" t="s">
        <v>513</v>
      </c>
      <c r="E44" s="156" t="s">
        <v>375</v>
      </c>
      <c r="F44" s="156"/>
      <c r="G44" s="156"/>
      <c r="H44" s="156"/>
      <c r="I44" s="156"/>
      <c r="J44" s="157" t="s">
        <v>514</v>
      </c>
      <c r="K44" s="158">
        <v>0.05</v>
      </c>
      <c r="L44" s="112" t="s">
        <v>515</v>
      </c>
      <c r="M44" s="112">
        <v>1</v>
      </c>
      <c r="N44" s="112" t="s">
        <v>516</v>
      </c>
      <c r="O44" s="113" t="s">
        <v>379</v>
      </c>
      <c r="P44" s="114" t="s">
        <v>517</v>
      </c>
      <c r="Q44" s="115">
        <v>45717</v>
      </c>
      <c r="R44" s="115">
        <v>46692</v>
      </c>
      <c r="S44" s="116">
        <v>0.02</v>
      </c>
      <c r="T44" s="114" t="s">
        <v>444</v>
      </c>
      <c r="U44" s="112" t="s">
        <v>504</v>
      </c>
      <c r="V44" s="112" t="s">
        <v>505</v>
      </c>
      <c r="W44" s="155">
        <v>45717</v>
      </c>
      <c r="X44" s="155">
        <v>46692</v>
      </c>
      <c r="Y44" s="112" t="s">
        <v>384</v>
      </c>
      <c r="Z44" s="113">
        <f>+(6*4200000*6)*1.0794</f>
        <v>163205280</v>
      </c>
      <c r="AA44" s="145">
        <v>0</v>
      </c>
      <c r="AB44" s="112" t="s">
        <v>385</v>
      </c>
      <c r="AC44" s="114" t="s">
        <v>518</v>
      </c>
      <c r="AD44" s="146" t="s">
        <v>519</v>
      </c>
    </row>
    <row r="45" spans="1:30" ht="39.75" hidden="1" customHeight="1" x14ac:dyDescent="0.2">
      <c r="A45" s="157"/>
      <c r="B45" s="157"/>
      <c r="C45" s="157"/>
      <c r="D45" s="157"/>
      <c r="E45" s="156"/>
      <c r="F45" s="156"/>
      <c r="G45" s="156"/>
      <c r="H45" s="156"/>
      <c r="I45" s="156"/>
      <c r="J45" s="157"/>
      <c r="K45" s="158"/>
      <c r="L45" s="112" t="s">
        <v>520</v>
      </c>
      <c r="M45" s="114">
        <v>1</v>
      </c>
      <c r="N45" s="112" t="s">
        <v>521</v>
      </c>
      <c r="O45" s="113" t="s">
        <v>379</v>
      </c>
      <c r="P45" s="114" t="s">
        <v>396</v>
      </c>
      <c r="Q45" s="115">
        <v>45717</v>
      </c>
      <c r="R45" s="115">
        <v>46692</v>
      </c>
      <c r="S45" s="116">
        <v>0.02</v>
      </c>
      <c r="T45" s="114" t="s">
        <v>444</v>
      </c>
      <c r="U45" s="112" t="s">
        <v>504</v>
      </c>
      <c r="V45" s="112" t="s">
        <v>505</v>
      </c>
      <c r="W45" s="156"/>
      <c r="X45" s="156"/>
      <c r="Y45" s="112" t="s">
        <v>384</v>
      </c>
      <c r="Z45" s="113">
        <f>+(1*4200000*6)*1.0794</f>
        <v>27200879.999999996</v>
      </c>
      <c r="AA45" s="145">
        <v>0</v>
      </c>
      <c r="AB45" s="112" t="s">
        <v>385</v>
      </c>
      <c r="AC45" s="112" t="s">
        <v>522</v>
      </c>
      <c r="AD45" s="147" t="s">
        <v>523</v>
      </c>
    </row>
    <row r="46" spans="1:30" ht="39.75" hidden="1" customHeight="1" x14ac:dyDescent="0.2">
      <c r="A46" s="157"/>
      <c r="B46" s="157"/>
      <c r="C46" s="157"/>
      <c r="D46" s="157"/>
      <c r="E46" s="156"/>
      <c r="F46" s="156"/>
      <c r="G46" s="156"/>
      <c r="H46" s="156"/>
      <c r="I46" s="156"/>
      <c r="J46" s="157"/>
      <c r="K46" s="158"/>
      <c r="L46" s="112" t="s">
        <v>524</v>
      </c>
      <c r="M46" s="118">
        <v>0.8</v>
      </c>
      <c r="N46" s="112" t="s">
        <v>525</v>
      </c>
      <c r="O46" s="113" t="s">
        <v>379</v>
      </c>
      <c r="P46" s="114" t="s">
        <v>380</v>
      </c>
      <c r="Q46" s="115">
        <v>45717</v>
      </c>
      <c r="R46" s="115">
        <v>46692</v>
      </c>
      <c r="S46" s="116">
        <v>0.01</v>
      </c>
      <c r="T46" s="114" t="s">
        <v>444</v>
      </c>
      <c r="U46" s="112" t="s">
        <v>504</v>
      </c>
      <c r="V46" s="112" t="s">
        <v>526</v>
      </c>
      <c r="W46" s="156"/>
      <c r="X46" s="156"/>
      <c r="Y46" s="112" t="s">
        <v>384</v>
      </c>
      <c r="Z46" s="113">
        <f>+(1400*0.8*35000)*2*1.074</f>
        <v>84201600</v>
      </c>
      <c r="AA46" s="145">
        <v>0</v>
      </c>
      <c r="AB46" s="112" t="s">
        <v>385</v>
      </c>
      <c r="AC46" s="112" t="s">
        <v>527</v>
      </c>
      <c r="AD46" s="147" t="s">
        <v>528</v>
      </c>
    </row>
    <row r="47" spans="1:30" ht="39.75" customHeight="1" x14ac:dyDescent="0.2">
      <c r="A47" s="112" t="s">
        <v>47</v>
      </c>
      <c r="B47" s="112" t="s">
        <v>48</v>
      </c>
      <c r="C47" s="112" t="s">
        <v>529</v>
      </c>
      <c r="D47" s="112" t="s">
        <v>530</v>
      </c>
      <c r="E47" s="114" t="s">
        <v>375</v>
      </c>
      <c r="F47" s="114"/>
      <c r="G47" s="114"/>
      <c r="H47" s="114"/>
      <c r="I47" s="114"/>
      <c r="J47" s="112" t="s">
        <v>531</v>
      </c>
      <c r="K47" s="149">
        <v>0.02</v>
      </c>
      <c r="L47" s="112" t="s">
        <v>532</v>
      </c>
      <c r="M47" s="114">
        <v>1</v>
      </c>
      <c r="N47" s="119" t="s">
        <v>533</v>
      </c>
      <c r="O47" s="113" t="s">
        <v>379</v>
      </c>
      <c r="P47" s="115" t="s">
        <v>396</v>
      </c>
      <c r="Q47" s="115">
        <v>45901</v>
      </c>
      <c r="R47" s="115">
        <v>46692</v>
      </c>
      <c r="S47" s="116">
        <v>0.02</v>
      </c>
      <c r="T47" s="112" t="s">
        <v>534</v>
      </c>
      <c r="U47" s="112" t="s">
        <v>535</v>
      </c>
      <c r="V47" s="112" t="s">
        <v>536</v>
      </c>
      <c r="W47" s="115">
        <v>45901</v>
      </c>
      <c r="X47" s="115">
        <v>46692</v>
      </c>
      <c r="Y47" s="112" t="s">
        <v>384</v>
      </c>
      <c r="Z47" s="113">
        <f>(6*3*4200000)*1.0794</f>
        <v>81602640</v>
      </c>
      <c r="AA47" s="145">
        <v>0</v>
      </c>
      <c r="AB47" s="112" t="s">
        <v>385</v>
      </c>
      <c r="AC47" s="112" t="s">
        <v>537</v>
      </c>
      <c r="AD47" s="147" t="s">
        <v>538</v>
      </c>
    </row>
    <row r="48" spans="1:30" ht="39.75" customHeight="1" x14ac:dyDescent="0.2">
      <c r="A48" s="157" t="s">
        <v>47</v>
      </c>
      <c r="B48" s="157" t="s">
        <v>48</v>
      </c>
      <c r="C48" s="157" t="s">
        <v>539</v>
      </c>
      <c r="D48" s="157" t="s">
        <v>540</v>
      </c>
      <c r="E48" s="156" t="s">
        <v>375</v>
      </c>
      <c r="F48" s="156"/>
      <c r="G48" s="156"/>
      <c r="H48" s="156"/>
      <c r="I48" s="156"/>
      <c r="J48" s="157" t="s">
        <v>541</v>
      </c>
      <c r="K48" s="158">
        <v>0.05</v>
      </c>
      <c r="L48" s="119" t="s">
        <v>542</v>
      </c>
      <c r="M48" s="120">
        <v>3</v>
      </c>
      <c r="N48" s="119" t="s">
        <v>543</v>
      </c>
      <c r="O48" s="113" t="s">
        <v>428</v>
      </c>
      <c r="P48" s="114" t="s">
        <v>380</v>
      </c>
      <c r="Q48" s="115">
        <v>46023</v>
      </c>
      <c r="R48" s="115">
        <v>47058</v>
      </c>
      <c r="S48" s="116">
        <v>0.01</v>
      </c>
      <c r="T48" s="112" t="s">
        <v>534</v>
      </c>
      <c r="U48" s="112" t="s">
        <v>544</v>
      </c>
      <c r="V48" s="112" t="s">
        <v>545</v>
      </c>
      <c r="W48" s="155">
        <v>45901</v>
      </c>
      <c r="X48" s="155">
        <v>46692</v>
      </c>
      <c r="Y48" s="112" t="s">
        <v>384</v>
      </c>
      <c r="Z48" s="150">
        <f>+((6*4200000))*1.0794</f>
        <v>27200879.999999996</v>
      </c>
      <c r="AA48" s="145">
        <v>0</v>
      </c>
      <c r="AB48" s="112" t="s">
        <v>385</v>
      </c>
      <c r="AC48" s="112" t="s">
        <v>537</v>
      </c>
      <c r="AD48" s="147" t="s">
        <v>538</v>
      </c>
    </row>
    <row r="49" spans="1:30" ht="39.75" customHeight="1" x14ac:dyDescent="0.2">
      <c r="A49" s="157"/>
      <c r="B49" s="157"/>
      <c r="C49" s="157"/>
      <c r="D49" s="157"/>
      <c r="E49" s="156"/>
      <c r="F49" s="156"/>
      <c r="G49" s="156"/>
      <c r="H49" s="156"/>
      <c r="I49" s="156"/>
      <c r="J49" s="157"/>
      <c r="K49" s="158"/>
      <c r="L49" s="119" t="s">
        <v>546</v>
      </c>
      <c r="M49" s="119">
        <v>1</v>
      </c>
      <c r="N49" s="119" t="s">
        <v>547</v>
      </c>
      <c r="O49" s="113" t="s">
        <v>379</v>
      </c>
      <c r="P49" s="114" t="s">
        <v>548</v>
      </c>
      <c r="Q49" s="115">
        <v>45901</v>
      </c>
      <c r="R49" s="115">
        <v>46692</v>
      </c>
      <c r="S49" s="116">
        <v>0.02</v>
      </c>
      <c r="T49" s="112" t="s">
        <v>381</v>
      </c>
      <c r="U49" s="112" t="s">
        <v>382</v>
      </c>
      <c r="V49" s="112" t="s">
        <v>469</v>
      </c>
      <c r="W49" s="156"/>
      <c r="X49" s="156"/>
      <c r="Y49" s="112" t="s">
        <v>384</v>
      </c>
      <c r="Z49" s="113">
        <f>+(400000000)</f>
        <v>400000000</v>
      </c>
      <c r="AA49" s="145">
        <v>0</v>
      </c>
      <c r="AB49" s="112" t="s">
        <v>385</v>
      </c>
      <c r="AC49" s="112" t="s">
        <v>537</v>
      </c>
      <c r="AD49" s="147" t="s">
        <v>538</v>
      </c>
    </row>
    <row r="50" spans="1:30" ht="39.75" customHeight="1" x14ac:dyDescent="0.2">
      <c r="A50" s="157" t="s">
        <v>49</v>
      </c>
      <c r="B50" s="157" t="s">
        <v>549</v>
      </c>
      <c r="C50" s="157"/>
      <c r="D50" s="157"/>
      <c r="E50" s="156"/>
      <c r="F50" s="156"/>
      <c r="G50" s="156"/>
      <c r="H50" s="156"/>
      <c r="I50" s="156"/>
      <c r="J50" s="157"/>
      <c r="K50" s="158"/>
      <c r="L50" s="119" t="s">
        <v>550</v>
      </c>
      <c r="M50" s="121">
        <v>0.8</v>
      </c>
      <c r="N50" s="119" t="s">
        <v>551</v>
      </c>
      <c r="O50" s="113" t="s">
        <v>379</v>
      </c>
      <c r="P50" s="114" t="s">
        <v>380</v>
      </c>
      <c r="Q50" s="115">
        <v>45901</v>
      </c>
      <c r="R50" s="115">
        <v>46692</v>
      </c>
      <c r="S50" s="116">
        <v>0.01</v>
      </c>
      <c r="T50" s="112" t="s">
        <v>381</v>
      </c>
      <c r="U50" s="112" t="s">
        <v>382</v>
      </c>
      <c r="V50" s="112" t="s">
        <v>469</v>
      </c>
      <c r="W50" s="156"/>
      <c r="X50" s="156"/>
      <c r="Y50" s="112" t="s">
        <v>384</v>
      </c>
      <c r="Z50" s="113">
        <f>+Z48</f>
        <v>27200879.999999996</v>
      </c>
      <c r="AA50" s="145">
        <v>0</v>
      </c>
      <c r="AB50" s="112" t="s">
        <v>385</v>
      </c>
      <c r="AC50" s="112" t="s">
        <v>537</v>
      </c>
      <c r="AD50" s="147" t="s">
        <v>538</v>
      </c>
    </row>
    <row r="51" spans="1:30" ht="39.75" customHeight="1" x14ac:dyDescent="0.2">
      <c r="A51" s="157"/>
      <c r="B51" s="157"/>
      <c r="C51" s="157"/>
      <c r="D51" s="157"/>
      <c r="E51" s="156"/>
      <c r="F51" s="156"/>
      <c r="G51" s="156"/>
      <c r="H51" s="156"/>
      <c r="I51" s="156"/>
      <c r="J51" s="157"/>
      <c r="K51" s="158"/>
      <c r="L51" s="119" t="s">
        <v>552</v>
      </c>
      <c r="M51" s="119">
        <v>3</v>
      </c>
      <c r="N51" s="119" t="s">
        <v>553</v>
      </c>
      <c r="O51" s="113" t="s">
        <v>379</v>
      </c>
      <c r="P51" s="114" t="s">
        <v>380</v>
      </c>
      <c r="Q51" s="115">
        <v>45901</v>
      </c>
      <c r="R51" s="115">
        <v>46692</v>
      </c>
      <c r="S51" s="116">
        <v>0.01</v>
      </c>
      <c r="T51" s="112" t="s">
        <v>534</v>
      </c>
      <c r="U51" s="112" t="s">
        <v>544</v>
      </c>
      <c r="V51" s="112" t="s">
        <v>545</v>
      </c>
      <c r="W51" s="156"/>
      <c r="X51" s="156"/>
      <c r="Y51" s="112" t="s">
        <v>384</v>
      </c>
      <c r="Z51" s="113">
        <f>1*4200000/2*1.0794</f>
        <v>2266740</v>
      </c>
      <c r="AA51" s="145">
        <v>0</v>
      </c>
      <c r="AB51" s="112" t="s">
        <v>385</v>
      </c>
      <c r="AC51" s="112" t="s">
        <v>537</v>
      </c>
      <c r="AD51" s="147" t="s">
        <v>538</v>
      </c>
    </row>
    <row r="52" spans="1:30" ht="39.75" hidden="1" customHeight="1" x14ac:dyDescent="0.2">
      <c r="A52" s="157" t="s">
        <v>50</v>
      </c>
      <c r="B52" s="157" t="s">
        <v>51</v>
      </c>
      <c r="C52" s="157" t="s">
        <v>554</v>
      </c>
      <c r="D52" s="157" t="s">
        <v>555</v>
      </c>
      <c r="E52" s="156" t="s">
        <v>375</v>
      </c>
      <c r="F52" s="156"/>
      <c r="G52" s="156"/>
      <c r="H52" s="156"/>
      <c r="I52" s="156"/>
      <c r="J52" s="157" t="s">
        <v>556</v>
      </c>
      <c r="K52" s="158">
        <v>0.04</v>
      </c>
      <c r="L52" s="112" t="s">
        <v>557</v>
      </c>
      <c r="M52" s="114">
        <v>1</v>
      </c>
      <c r="N52" s="112" t="s">
        <v>558</v>
      </c>
      <c r="O52" s="113" t="s">
        <v>379</v>
      </c>
      <c r="P52" s="114" t="s">
        <v>559</v>
      </c>
      <c r="Q52" s="115">
        <v>45078</v>
      </c>
      <c r="R52" s="115">
        <v>46174</v>
      </c>
      <c r="S52" s="116">
        <v>0.01</v>
      </c>
      <c r="T52" s="114" t="s">
        <v>444</v>
      </c>
      <c r="U52" s="112" t="s">
        <v>560</v>
      </c>
      <c r="V52" s="112" t="s">
        <v>561</v>
      </c>
      <c r="W52" s="155">
        <v>45078</v>
      </c>
      <c r="X52" s="155">
        <v>47362</v>
      </c>
      <c r="Y52" s="112" t="s">
        <v>384</v>
      </c>
      <c r="Z52" s="113">
        <f>24*(4200000/30)*1.0794</f>
        <v>3626783.9999999995</v>
      </c>
      <c r="AA52" s="145">
        <v>0</v>
      </c>
      <c r="AB52" s="112" t="s">
        <v>385</v>
      </c>
      <c r="AC52" s="114" t="s">
        <v>562</v>
      </c>
      <c r="AD52" s="146" t="s">
        <v>563</v>
      </c>
    </row>
    <row r="53" spans="1:30" ht="39.75" hidden="1" customHeight="1" x14ac:dyDescent="0.2">
      <c r="A53" s="157"/>
      <c r="B53" s="157"/>
      <c r="C53" s="157"/>
      <c r="D53" s="157"/>
      <c r="E53" s="156"/>
      <c r="F53" s="156"/>
      <c r="G53" s="156"/>
      <c r="H53" s="156"/>
      <c r="I53" s="156"/>
      <c r="J53" s="157"/>
      <c r="K53" s="158"/>
      <c r="L53" s="112" t="s">
        <v>564</v>
      </c>
      <c r="M53" s="114">
        <v>10</v>
      </c>
      <c r="N53" s="112" t="s">
        <v>565</v>
      </c>
      <c r="O53" s="113" t="s">
        <v>428</v>
      </c>
      <c r="P53" s="114" t="s">
        <v>380</v>
      </c>
      <c r="Q53" s="115">
        <v>45078</v>
      </c>
      <c r="R53" s="115">
        <v>47362</v>
      </c>
      <c r="S53" s="116">
        <v>0.03</v>
      </c>
      <c r="T53" s="114" t="s">
        <v>444</v>
      </c>
      <c r="U53" s="112" t="s">
        <v>560</v>
      </c>
      <c r="V53" s="112" t="s">
        <v>561</v>
      </c>
      <c r="W53" s="156"/>
      <c r="X53" s="156"/>
      <c r="Y53" s="112" t="s">
        <v>384</v>
      </c>
      <c r="Z53" s="113">
        <f>(+(30000000+(400*4000*5))*10*1.1795)/2</f>
        <v>224105000</v>
      </c>
      <c r="AA53" s="145">
        <v>0</v>
      </c>
      <c r="AB53" s="112" t="s">
        <v>385</v>
      </c>
      <c r="AC53" s="114" t="s">
        <v>562</v>
      </c>
      <c r="AD53" s="146" t="s">
        <v>563</v>
      </c>
    </row>
    <row r="54" spans="1:30" ht="39.75" customHeight="1" x14ac:dyDescent="0.2">
      <c r="A54" s="157" t="s">
        <v>50</v>
      </c>
      <c r="B54" s="157" t="s">
        <v>51</v>
      </c>
      <c r="C54" s="157" t="s">
        <v>566</v>
      </c>
      <c r="D54" s="157" t="s">
        <v>567</v>
      </c>
      <c r="E54" s="156"/>
      <c r="F54" s="156" t="s">
        <v>375</v>
      </c>
      <c r="G54" s="157"/>
      <c r="H54" s="157"/>
      <c r="I54" s="157"/>
      <c r="J54" s="157" t="s">
        <v>568</v>
      </c>
      <c r="K54" s="158">
        <v>0.04</v>
      </c>
      <c r="L54" s="112" t="s">
        <v>569</v>
      </c>
      <c r="M54" s="114">
        <v>1</v>
      </c>
      <c r="N54" s="112" t="s">
        <v>570</v>
      </c>
      <c r="O54" s="113" t="s">
        <v>379</v>
      </c>
      <c r="P54" s="114" t="s">
        <v>396</v>
      </c>
      <c r="Q54" s="115">
        <v>45809</v>
      </c>
      <c r="R54" s="115">
        <v>46692</v>
      </c>
      <c r="S54" s="116">
        <v>5.0000000000000001E-3</v>
      </c>
      <c r="T54" s="114" t="s">
        <v>444</v>
      </c>
      <c r="U54" s="112" t="s">
        <v>560</v>
      </c>
      <c r="V54" s="112" t="s">
        <v>571</v>
      </c>
      <c r="W54" s="155">
        <v>45717</v>
      </c>
      <c r="X54" s="155">
        <v>47362</v>
      </c>
      <c r="Y54" s="112" t="s">
        <v>384</v>
      </c>
      <c r="Z54" s="113">
        <f>+((3*10+5)*4200000)*1.0794</f>
        <v>158671800</v>
      </c>
      <c r="AA54" s="145">
        <v>0</v>
      </c>
      <c r="AB54" s="112" t="s">
        <v>385</v>
      </c>
      <c r="AC54" s="112" t="s">
        <v>572</v>
      </c>
      <c r="AD54" s="147" t="s">
        <v>573</v>
      </c>
    </row>
    <row r="55" spans="1:30" ht="39.75" customHeight="1" x14ac:dyDescent="0.2">
      <c r="A55" s="157"/>
      <c r="B55" s="157"/>
      <c r="C55" s="157"/>
      <c r="D55" s="157"/>
      <c r="E55" s="156"/>
      <c r="F55" s="156"/>
      <c r="G55" s="157"/>
      <c r="H55" s="157"/>
      <c r="I55" s="157"/>
      <c r="J55" s="157"/>
      <c r="K55" s="158"/>
      <c r="L55" s="112" t="s">
        <v>574</v>
      </c>
      <c r="M55" s="114">
        <v>5</v>
      </c>
      <c r="N55" s="112" t="s">
        <v>575</v>
      </c>
      <c r="O55" s="113" t="s">
        <v>428</v>
      </c>
      <c r="P55" s="114" t="s">
        <v>380</v>
      </c>
      <c r="Q55" s="115">
        <v>45717</v>
      </c>
      <c r="R55" s="115">
        <v>47362</v>
      </c>
      <c r="S55" s="116">
        <v>1.4999999999999999E-2</v>
      </c>
      <c r="T55" s="114" t="s">
        <v>444</v>
      </c>
      <c r="U55" s="112" t="s">
        <v>560</v>
      </c>
      <c r="V55" s="112" t="s">
        <v>571</v>
      </c>
      <c r="W55" s="156"/>
      <c r="X55" s="156"/>
      <c r="Y55" s="112" t="s">
        <v>384</v>
      </c>
      <c r="Z55" s="113">
        <f>+Z53*0.75</f>
        <v>168078750</v>
      </c>
      <c r="AA55" s="145">
        <v>0</v>
      </c>
      <c r="AB55" s="112" t="s">
        <v>385</v>
      </c>
      <c r="AC55" s="112" t="s">
        <v>572</v>
      </c>
      <c r="AD55" s="147" t="s">
        <v>573</v>
      </c>
    </row>
    <row r="56" spans="1:30" ht="39.75" customHeight="1" x14ac:dyDescent="0.2">
      <c r="A56" s="157"/>
      <c r="B56" s="157"/>
      <c r="C56" s="157"/>
      <c r="D56" s="157"/>
      <c r="E56" s="156"/>
      <c r="F56" s="156"/>
      <c r="G56" s="157"/>
      <c r="H56" s="157"/>
      <c r="I56" s="157"/>
      <c r="J56" s="157"/>
      <c r="K56" s="158"/>
      <c r="L56" s="112" t="s">
        <v>576</v>
      </c>
      <c r="M56" s="114">
        <v>1</v>
      </c>
      <c r="N56" s="112" t="s">
        <v>577</v>
      </c>
      <c r="O56" s="113" t="s">
        <v>428</v>
      </c>
      <c r="P56" s="114" t="s">
        <v>578</v>
      </c>
      <c r="Q56" s="115">
        <v>45717</v>
      </c>
      <c r="R56" s="115">
        <v>47362</v>
      </c>
      <c r="S56" s="116">
        <v>0.02</v>
      </c>
      <c r="T56" s="114" t="s">
        <v>444</v>
      </c>
      <c r="U56" s="112" t="s">
        <v>560</v>
      </c>
      <c r="V56" s="112" t="s">
        <v>571</v>
      </c>
      <c r="W56" s="156"/>
      <c r="X56" s="156"/>
      <c r="Y56" s="112" t="s">
        <v>384</v>
      </c>
      <c r="Z56" s="113">
        <f>+Z53*0.25</f>
        <v>56026250</v>
      </c>
      <c r="AA56" s="145">
        <v>0</v>
      </c>
      <c r="AB56" s="112" t="s">
        <v>385</v>
      </c>
      <c r="AC56" s="112" t="s">
        <v>572</v>
      </c>
      <c r="AD56" s="147" t="s">
        <v>573</v>
      </c>
    </row>
    <row r="57" spans="1:30" ht="39.75" hidden="1" customHeight="1" x14ac:dyDescent="0.2">
      <c r="A57" s="157" t="s">
        <v>50</v>
      </c>
      <c r="B57" s="157" t="s">
        <v>51</v>
      </c>
      <c r="C57" s="157" t="s">
        <v>579</v>
      </c>
      <c r="D57" s="157"/>
      <c r="E57" s="156" t="s">
        <v>375</v>
      </c>
      <c r="F57" s="156"/>
      <c r="G57" s="156"/>
      <c r="H57" s="156"/>
      <c r="I57" s="156"/>
      <c r="J57" s="157" t="s">
        <v>580</v>
      </c>
      <c r="K57" s="158">
        <v>3.5000000000000003E-2</v>
      </c>
      <c r="L57" s="112" t="s">
        <v>581</v>
      </c>
      <c r="M57" s="118">
        <v>0.3</v>
      </c>
      <c r="N57" s="112" t="s">
        <v>582</v>
      </c>
      <c r="O57" s="113" t="s">
        <v>428</v>
      </c>
      <c r="P57" s="114" t="s">
        <v>380</v>
      </c>
      <c r="Q57" s="115">
        <v>45717</v>
      </c>
      <c r="R57" s="115">
        <v>47362</v>
      </c>
      <c r="S57" s="116">
        <v>5.0000000000000001E-3</v>
      </c>
      <c r="T57" s="114" t="s">
        <v>444</v>
      </c>
      <c r="U57" s="112" t="s">
        <v>560</v>
      </c>
      <c r="V57" s="112" t="s">
        <v>583</v>
      </c>
      <c r="W57" s="155">
        <v>45717</v>
      </c>
      <c r="X57" s="155">
        <v>47362</v>
      </c>
      <c r="Y57" s="112" t="s">
        <v>384</v>
      </c>
      <c r="Z57" s="113">
        <f>+(300000000+150000000)*4*1.1795</f>
        <v>2123100000</v>
      </c>
      <c r="AA57" s="145">
        <v>0</v>
      </c>
      <c r="AB57" s="112" t="s">
        <v>385</v>
      </c>
      <c r="AC57" s="112" t="s">
        <v>584</v>
      </c>
      <c r="AD57" s="147" t="s">
        <v>585</v>
      </c>
    </row>
    <row r="58" spans="1:30" ht="39.75" hidden="1" customHeight="1" x14ac:dyDescent="0.2">
      <c r="A58" s="157"/>
      <c r="B58" s="157"/>
      <c r="C58" s="157"/>
      <c r="D58" s="157"/>
      <c r="E58" s="156"/>
      <c r="F58" s="156"/>
      <c r="G58" s="156"/>
      <c r="H58" s="156"/>
      <c r="I58" s="156"/>
      <c r="J58" s="157"/>
      <c r="K58" s="158"/>
      <c r="L58" s="112" t="s">
        <v>586</v>
      </c>
      <c r="M58" s="114">
        <v>10</v>
      </c>
      <c r="N58" s="112" t="s">
        <v>565</v>
      </c>
      <c r="O58" s="113" t="s">
        <v>428</v>
      </c>
      <c r="P58" s="114" t="s">
        <v>380</v>
      </c>
      <c r="Q58" s="115">
        <v>45717</v>
      </c>
      <c r="R58" s="115">
        <v>47362</v>
      </c>
      <c r="S58" s="116">
        <v>0.02</v>
      </c>
      <c r="T58" s="114" t="s">
        <v>444</v>
      </c>
      <c r="U58" s="112" t="s">
        <v>560</v>
      </c>
      <c r="V58" s="112" t="s">
        <v>583</v>
      </c>
      <c r="W58" s="156"/>
      <c r="X58" s="156"/>
      <c r="Y58" s="112" t="s">
        <v>384</v>
      </c>
      <c r="Z58" s="113">
        <f>+Z56</f>
        <v>56026250</v>
      </c>
      <c r="AA58" s="145">
        <v>0</v>
      </c>
      <c r="AB58" s="112" t="s">
        <v>385</v>
      </c>
      <c r="AC58" s="112" t="s">
        <v>584</v>
      </c>
      <c r="AD58" s="147" t="s">
        <v>585</v>
      </c>
    </row>
    <row r="59" spans="1:30" ht="39.75" hidden="1" customHeight="1" x14ac:dyDescent="0.2">
      <c r="A59" s="157"/>
      <c r="B59" s="157"/>
      <c r="C59" s="157"/>
      <c r="D59" s="157"/>
      <c r="E59" s="156"/>
      <c r="F59" s="156"/>
      <c r="G59" s="156"/>
      <c r="H59" s="156"/>
      <c r="I59" s="156"/>
      <c r="J59" s="157"/>
      <c r="K59" s="158"/>
      <c r="L59" s="112" t="s">
        <v>587</v>
      </c>
      <c r="M59" s="112">
        <v>5</v>
      </c>
      <c r="N59" s="112" t="s">
        <v>588</v>
      </c>
      <c r="O59" s="113" t="s">
        <v>428</v>
      </c>
      <c r="P59" s="114" t="s">
        <v>589</v>
      </c>
      <c r="Q59" s="115">
        <v>45809</v>
      </c>
      <c r="R59" s="115">
        <v>46692</v>
      </c>
      <c r="S59" s="116">
        <v>0.01</v>
      </c>
      <c r="T59" s="114" t="s">
        <v>444</v>
      </c>
      <c r="U59" s="112" t="s">
        <v>560</v>
      </c>
      <c r="V59" s="112" t="s">
        <v>583</v>
      </c>
      <c r="W59" s="156"/>
      <c r="X59" s="156"/>
      <c r="Y59" s="112" t="s">
        <v>384</v>
      </c>
      <c r="Z59" s="113">
        <f>+Z51*5</f>
        <v>11333700</v>
      </c>
      <c r="AA59" s="145">
        <v>0</v>
      </c>
      <c r="AB59" s="112" t="s">
        <v>385</v>
      </c>
      <c r="AC59" s="112" t="s">
        <v>584</v>
      </c>
      <c r="AD59" s="147" t="s">
        <v>585</v>
      </c>
    </row>
    <row r="60" spans="1:30" ht="39.75" hidden="1" customHeight="1" x14ac:dyDescent="0.2">
      <c r="A60" s="157" t="s">
        <v>50</v>
      </c>
      <c r="B60" s="157" t="s">
        <v>51</v>
      </c>
      <c r="C60" s="157" t="s">
        <v>590</v>
      </c>
      <c r="D60" s="157"/>
      <c r="E60" s="156"/>
      <c r="F60" s="156" t="s">
        <v>375</v>
      </c>
      <c r="G60" s="156"/>
      <c r="H60" s="156"/>
      <c r="I60" s="156"/>
      <c r="J60" s="157" t="s">
        <v>591</v>
      </c>
      <c r="K60" s="158">
        <v>0.04</v>
      </c>
      <c r="L60" s="112" t="s">
        <v>592</v>
      </c>
      <c r="M60" s="114">
        <v>1</v>
      </c>
      <c r="N60" s="112" t="s">
        <v>593</v>
      </c>
      <c r="O60" s="113" t="s">
        <v>379</v>
      </c>
      <c r="P60" s="114" t="s">
        <v>396</v>
      </c>
      <c r="Q60" s="114" t="s">
        <v>594</v>
      </c>
      <c r="R60" s="115">
        <v>46692</v>
      </c>
      <c r="S60" s="116">
        <v>0.01</v>
      </c>
      <c r="T60" s="112" t="s">
        <v>444</v>
      </c>
      <c r="U60" s="112" t="s">
        <v>560</v>
      </c>
      <c r="V60" s="112" t="s">
        <v>583</v>
      </c>
      <c r="W60" s="155">
        <v>45809</v>
      </c>
      <c r="X60" s="155">
        <v>46692</v>
      </c>
      <c r="Y60" s="112" t="s">
        <v>384</v>
      </c>
      <c r="Z60" s="113">
        <f>6*4200000*1.0794</f>
        <v>27200879.999999996</v>
      </c>
      <c r="AA60" s="145">
        <v>0</v>
      </c>
      <c r="AB60" s="112" t="s">
        <v>385</v>
      </c>
      <c r="AC60" s="112" t="s">
        <v>595</v>
      </c>
      <c r="AD60" s="147" t="s">
        <v>596</v>
      </c>
    </row>
    <row r="61" spans="1:30" ht="39.75" hidden="1" customHeight="1" x14ac:dyDescent="0.2">
      <c r="A61" s="157"/>
      <c r="B61" s="157"/>
      <c r="C61" s="157"/>
      <c r="D61" s="157"/>
      <c r="E61" s="156"/>
      <c r="F61" s="156"/>
      <c r="G61" s="156"/>
      <c r="H61" s="156"/>
      <c r="I61" s="156"/>
      <c r="J61" s="157"/>
      <c r="K61" s="158"/>
      <c r="L61" s="112" t="s">
        <v>597</v>
      </c>
      <c r="M61" s="114">
        <v>1</v>
      </c>
      <c r="N61" s="112" t="s">
        <v>598</v>
      </c>
      <c r="O61" s="113" t="s">
        <v>379</v>
      </c>
      <c r="P61" s="114" t="s">
        <v>396</v>
      </c>
      <c r="Q61" s="114" t="s">
        <v>594</v>
      </c>
      <c r="R61" s="115">
        <v>46692</v>
      </c>
      <c r="S61" s="116">
        <v>0.02</v>
      </c>
      <c r="T61" s="112" t="s">
        <v>444</v>
      </c>
      <c r="U61" s="112" t="s">
        <v>560</v>
      </c>
      <c r="V61" s="112" t="s">
        <v>583</v>
      </c>
      <c r="W61" s="156"/>
      <c r="X61" s="156"/>
      <c r="Y61" s="112" t="s">
        <v>384</v>
      </c>
      <c r="Z61" s="113">
        <f>+Z13</f>
        <v>566900880</v>
      </c>
      <c r="AA61" s="145">
        <v>0</v>
      </c>
      <c r="AB61" s="112" t="s">
        <v>385</v>
      </c>
      <c r="AC61" s="112" t="s">
        <v>595</v>
      </c>
      <c r="AD61" s="147" t="s">
        <v>596</v>
      </c>
    </row>
    <row r="62" spans="1:30" ht="39.75" hidden="1" customHeight="1" x14ac:dyDescent="0.2">
      <c r="A62" s="157"/>
      <c r="B62" s="157"/>
      <c r="C62" s="157"/>
      <c r="D62" s="157"/>
      <c r="E62" s="156"/>
      <c r="F62" s="156"/>
      <c r="G62" s="156"/>
      <c r="H62" s="156"/>
      <c r="I62" s="156"/>
      <c r="J62" s="157"/>
      <c r="K62" s="158"/>
      <c r="L62" s="112" t="s">
        <v>599</v>
      </c>
      <c r="M62" s="114">
        <v>1</v>
      </c>
      <c r="N62" s="112" t="s">
        <v>600</v>
      </c>
      <c r="O62" s="113" t="s">
        <v>379</v>
      </c>
      <c r="P62" s="115" t="s">
        <v>601</v>
      </c>
      <c r="Q62" s="114" t="s">
        <v>594</v>
      </c>
      <c r="R62" s="115">
        <v>46692</v>
      </c>
      <c r="S62" s="116">
        <v>0.01</v>
      </c>
      <c r="T62" s="112" t="s">
        <v>444</v>
      </c>
      <c r="U62" s="112" t="s">
        <v>560</v>
      </c>
      <c r="V62" s="112" t="s">
        <v>583</v>
      </c>
      <c r="W62" s="156"/>
      <c r="X62" s="156"/>
      <c r="Y62" s="112" t="s">
        <v>384</v>
      </c>
      <c r="Z62" s="113">
        <f>+Z60</f>
        <v>27200879.999999996</v>
      </c>
      <c r="AA62" s="145">
        <v>0</v>
      </c>
      <c r="AB62" s="112" t="s">
        <v>385</v>
      </c>
      <c r="AC62" s="112" t="s">
        <v>595</v>
      </c>
      <c r="AD62" s="147" t="s">
        <v>596</v>
      </c>
    </row>
    <row r="63" spans="1:30" ht="39.75" hidden="1" customHeight="1" x14ac:dyDescent="0.2">
      <c r="A63" s="160" t="s">
        <v>50</v>
      </c>
      <c r="B63" s="160" t="s">
        <v>51</v>
      </c>
      <c r="C63" s="160" t="s">
        <v>602</v>
      </c>
      <c r="D63" s="122"/>
      <c r="E63" s="159" t="s">
        <v>375</v>
      </c>
      <c r="F63" s="159"/>
      <c r="G63" s="159"/>
      <c r="H63" s="159"/>
      <c r="I63" s="159"/>
      <c r="J63" s="160" t="s">
        <v>603</v>
      </c>
      <c r="K63" s="158">
        <v>0.04</v>
      </c>
      <c r="L63" s="122" t="s">
        <v>604</v>
      </c>
      <c r="M63" s="123">
        <v>1</v>
      </c>
      <c r="N63" s="122" t="s">
        <v>605</v>
      </c>
      <c r="O63" s="124" t="s">
        <v>395</v>
      </c>
      <c r="P63" s="123" t="s">
        <v>396</v>
      </c>
      <c r="Q63" s="125">
        <v>45717</v>
      </c>
      <c r="R63" s="125">
        <v>47362</v>
      </c>
      <c r="S63" s="116">
        <v>0.01</v>
      </c>
      <c r="T63" s="122" t="s">
        <v>444</v>
      </c>
      <c r="U63" s="122" t="s">
        <v>504</v>
      </c>
      <c r="V63" s="123" t="s">
        <v>421</v>
      </c>
      <c r="W63" s="125">
        <v>45809</v>
      </c>
      <c r="X63" s="125">
        <v>46054</v>
      </c>
      <c r="Y63" s="122" t="s">
        <v>384</v>
      </c>
      <c r="Z63" s="113">
        <f>+Z62</f>
        <v>27200879.999999996</v>
      </c>
      <c r="AA63" s="145">
        <v>0</v>
      </c>
      <c r="AB63" s="122" t="s">
        <v>385</v>
      </c>
      <c r="AC63" s="122" t="s">
        <v>606</v>
      </c>
      <c r="AD63" s="122" t="s">
        <v>607</v>
      </c>
    </row>
    <row r="64" spans="1:30" ht="39.75" hidden="1" customHeight="1" x14ac:dyDescent="0.2">
      <c r="A64" s="160"/>
      <c r="B64" s="160"/>
      <c r="C64" s="160"/>
      <c r="D64" s="122"/>
      <c r="E64" s="159"/>
      <c r="F64" s="159"/>
      <c r="G64" s="159"/>
      <c r="H64" s="159"/>
      <c r="I64" s="159"/>
      <c r="J64" s="160"/>
      <c r="K64" s="158"/>
      <c r="L64" s="122" t="s">
        <v>608</v>
      </c>
      <c r="M64" s="123">
        <v>4</v>
      </c>
      <c r="N64" s="122" t="s">
        <v>609</v>
      </c>
      <c r="O64" s="124" t="s">
        <v>428</v>
      </c>
      <c r="P64" s="125" t="s">
        <v>601</v>
      </c>
      <c r="Q64" s="125">
        <v>45717</v>
      </c>
      <c r="R64" s="125">
        <v>47362</v>
      </c>
      <c r="S64" s="116">
        <v>0.03</v>
      </c>
      <c r="T64" s="122" t="s">
        <v>444</v>
      </c>
      <c r="U64" s="122" t="s">
        <v>504</v>
      </c>
      <c r="V64" s="123" t="s">
        <v>421</v>
      </c>
      <c r="W64" s="125">
        <v>45809</v>
      </c>
      <c r="X64" s="125">
        <v>47362</v>
      </c>
      <c r="Y64" s="122" t="s">
        <v>384</v>
      </c>
      <c r="Z64" s="113">
        <f>350000000*4*1.1795</f>
        <v>1651300000</v>
      </c>
      <c r="AA64" s="145">
        <v>0</v>
      </c>
      <c r="AB64" s="122" t="s">
        <v>385</v>
      </c>
      <c r="AC64" s="122" t="s">
        <v>610</v>
      </c>
      <c r="AD64" s="122" t="s">
        <v>611</v>
      </c>
    </row>
    <row r="65" spans="1:30" ht="39.75" hidden="1" customHeight="1" x14ac:dyDescent="0.2">
      <c r="A65" s="160"/>
      <c r="B65" s="160"/>
      <c r="C65" s="122" t="s">
        <v>612</v>
      </c>
      <c r="D65" s="122"/>
      <c r="E65" s="123" t="s">
        <v>375</v>
      </c>
      <c r="F65" s="123"/>
      <c r="G65" s="123"/>
      <c r="H65" s="123"/>
      <c r="I65" s="123"/>
      <c r="J65" s="122" t="s">
        <v>613</v>
      </c>
      <c r="K65" s="149">
        <v>0.03</v>
      </c>
      <c r="L65" s="122" t="s">
        <v>614</v>
      </c>
      <c r="M65" s="123">
        <v>1</v>
      </c>
      <c r="N65" s="122" t="s">
        <v>615</v>
      </c>
      <c r="O65" s="124" t="s">
        <v>428</v>
      </c>
      <c r="P65" s="125" t="s">
        <v>601</v>
      </c>
      <c r="Q65" s="125">
        <v>45717</v>
      </c>
      <c r="R65" s="125">
        <v>47362</v>
      </c>
      <c r="S65" s="116">
        <v>0.03</v>
      </c>
      <c r="T65" s="122" t="s">
        <v>444</v>
      </c>
      <c r="U65" s="122" t="s">
        <v>504</v>
      </c>
      <c r="V65" s="123" t="s">
        <v>421</v>
      </c>
      <c r="W65" s="125">
        <v>45809</v>
      </c>
      <c r="X65" s="125">
        <v>47362</v>
      </c>
      <c r="Y65" s="122" t="s">
        <v>384</v>
      </c>
      <c r="Z65" s="113">
        <f>500000000*1.1795</f>
        <v>589750000</v>
      </c>
      <c r="AA65" s="145">
        <v>0</v>
      </c>
      <c r="AB65" s="122" t="s">
        <v>385</v>
      </c>
      <c r="AC65" s="122" t="s">
        <v>610</v>
      </c>
      <c r="AD65" s="122" t="s">
        <v>611</v>
      </c>
    </row>
    <row r="66" spans="1:30" ht="39.75" hidden="1" customHeight="1" x14ac:dyDescent="0.2">
      <c r="A66" s="157" t="s">
        <v>52</v>
      </c>
      <c r="B66" s="157" t="s">
        <v>53</v>
      </c>
      <c r="C66" s="157" t="s">
        <v>616</v>
      </c>
      <c r="D66" s="157" t="s">
        <v>617</v>
      </c>
      <c r="E66" s="156" t="s">
        <v>375</v>
      </c>
      <c r="F66" s="156"/>
      <c r="G66" s="156"/>
      <c r="H66" s="156"/>
      <c r="I66" s="156"/>
      <c r="J66" s="157" t="s">
        <v>618</v>
      </c>
      <c r="K66" s="158">
        <v>0.03</v>
      </c>
      <c r="L66" s="112" t="s">
        <v>619</v>
      </c>
      <c r="M66" s="114">
        <v>200</v>
      </c>
      <c r="N66" s="112" t="s">
        <v>620</v>
      </c>
      <c r="O66" s="113" t="s">
        <v>379</v>
      </c>
      <c r="P66" s="125" t="s">
        <v>601</v>
      </c>
      <c r="Q66" s="114" t="s">
        <v>594</v>
      </c>
      <c r="R66" s="115">
        <v>46692</v>
      </c>
      <c r="S66" s="116">
        <v>0.01</v>
      </c>
      <c r="T66" s="114" t="s">
        <v>444</v>
      </c>
      <c r="U66" s="112" t="s">
        <v>504</v>
      </c>
      <c r="V66" s="112" t="s">
        <v>526</v>
      </c>
      <c r="W66" s="155">
        <v>45809</v>
      </c>
      <c r="X66" s="155">
        <v>46692</v>
      </c>
      <c r="Y66" s="112" t="s">
        <v>384</v>
      </c>
      <c r="Z66" s="113">
        <f>+((3*4200000*11)*1.0794)/2</f>
        <v>74802420</v>
      </c>
      <c r="AA66" s="145">
        <v>0</v>
      </c>
      <c r="AB66" s="112" t="s">
        <v>385</v>
      </c>
      <c r="AC66" s="114" t="s">
        <v>621</v>
      </c>
      <c r="AD66" s="146" t="s">
        <v>622</v>
      </c>
    </row>
    <row r="67" spans="1:30" ht="39.75" hidden="1" customHeight="1" x14ac:dyDescent="0.2">
      <c r="A67" s="157"/>
      <c r="B67" s="157"/>
      <c r="C67" s="157"/>
      <c r="D67" s="157"/>
      <c r="E67" s="156"/>
      <c r="F67" s="156"/>
      <c r="G67" s="156"/>
      <c r="H67" s="156"/>
      <c r="I67" s="156"/>
      <c r="J67" s="157"/>
      <c r="K67" s="158"/>
      <c r="L67" s="112" t="s">
        <v>623</v>
      </c>
      <c r="M67" s="114">
        <v>10</v>
      </c>
      <c r="N67" s="112" t="s">
        <v>624</v>
      </c>
      <c r="O67" s="113" t="s">
        <v>379</v>
      </c>
      <c r="P67" s="125" t="s">
        <v>601</v>
      </c>
      <c r="Q67" s="114" t="s">
        <v>594</v>
      </c>
      <c r="R67" s="115">
        <v>46692</v>
      </c>
      <c r="S67" s="116">
        <v>0.02</v>
      </c>
      <c r="T67" s="114" t="s">
        <v>444</v>
      </c>
      <c r="U67" s="112" t="s">
        <v>504</v>
      </c>
      <c r="V67" s="112" t="s">
        <v>526</v>
      </c>
      <c r="W67" s="156"/>
      <c r="X67" s="156"/>
      <c r="Y67" s="112" t="s">
        <v>384</v>
      </c>
      <c r="Z67" s="113">
        <f>+Z66</f>
        <v>74802420</v>
      </c>
      <c r="AA67" s="145">
        <v>0</v>
      </c>
      <c r="AB67" s="112" t="s">
        <v>385</v>
      </c>
      <c r="AC67" s="114" t="s">
        <v>621</v>
      </c>
      <c r="AD67" s="123" t="s">
        <v>622</v>
      </c>
    </row>
    <row r="68" spans="1:30" ht="39.75" customHeight="1" x14ac:dyDescent="0.2">
      <c r="A68" s="157" t="s">
        <v>54</v>
      </c>
      <c r="B68" s="157" t="s">
        <v>55</v>
      </c>
      <c r="C68" s="157" t="s">
        <v>625</v>
      </c>
      <c r="D68" s="157" t="s">
        <v>626</v>
      </c>
      <c r="E68" s="156" t="s">
        <v>375</v>
      </c>
      <c r="F68" s="156" t="s">
        <v>375</v>
      </c>
      <c r="G68" s="157"/>
      <c r="H68" s="157"/>
      <c r="I68" s="157"/>
      <c r="J68" s="157" t="s">
        <v>627</v>
      </c>
      <c r="K68" s="154">
        <v>0.05</v>
      </c>
      <c r="L68" s="112" t="s">
        <v>628</v>
      </c>
      <c r="M68" s="114">
        <v>1</v>
      </c>
      <c r="N68" s="112" t="s">
        <v>629</v>
      </c>
      <c r="O68" s="113" t="s">
        <v>379</v>
      </c>
      <c r="P68" s="114" t="s">
        <v>396</v>
      </c>
      <c r="Q68" s="115">
        <v>45717</v>
      </c>
      <c r="R68" s="115">
        <v>46692</v>
      </c>
      <c r="S68" s="116">
        <v>0.02</v>
      </c>
      <c r="T68" s="114" t="s">
        <v>444</v>
      </c>
      <c r="U68" s="112" t="s">
        <v>504</v>
      </c>
      <c r="V68" s="112" t="s">
        <v>526</v>
      </c>
      <c r="W68" s="155">
        <v>45717</v>
      </c>
      <c r="X68" s="155">
        <v>46692</v>
      </c>
      <c r="Y68" s="112" t="s">
        <v>384</v>
      </c>
      <c r="Z68" s="113">
        <f>+Z67</f>
        <v>74802420</v>
      </c>
      <c r="AA68" s="145">
        <v>0</v>
      </c>
      <c r="AB68" s="112" t="s">
        <v>385</v>
      </c>
      <c r="AC68" s="112" t="s">
        <v>630</v>
      </c>
      <c r="AD68" s="122" t="s">
        <v>631</v>
      </c>
    </row>
    <row r="69" spans="1:30" ht="39.75" customHeight="1" x14ac:dyDescent="0.2">
      <c r="A69" s="157"/>
      <c r="B69" s="157"/>
      <c r="C69" s="157"/>
      <c r="D69" s="157"/>
      <c r="E69" s="156"/>
      <c r="F69" s="156"/>
      <c r="G69" s="157"/>
      <c r="H69" s="157"/>
      <c r="I69" s="157"/>
      <c r="J69" s="157"/>
      <c r="K69" s="154"/>
      <c r="L69" s="112" t="s">
        <v>632</v>
      </c>
      <c r="M69" s="118">
        <v>60</v>
      </c>
      <c r="N69" s="112" t="s">
        <v>633</v>
      </c>
      <c r="O69" s="113" t="s">
        <v>379</v>
      </c>
      <c r="P69" s="114" t="s">
        <v>396</v>
      </c>
      <c r="Q69" s="115">
        <v>45717</v>
      </c>
      <c r="R69" s="115">
        <v>46692</v>
      </c>
      <c r="S69" s="116">
        <v>0.03</v>
      </c>
      <c r="T69" s="114" t="s">
        <v>444</v>
      </c>
      <c r="U69" s="112" t="s">
        <v>504</v>
      </c>
      <c r="V69" s="112" t="s">
        <v>526</v>
      </c>
      <c r="W69" s="156"/>
      <c r="X69" s="156"/>
      <c r="Y69" s="112" t="s">
        <v>384</v>
      </c>
      <c r="Z69" s="113">
        <f>60*243000000*1.0794</f>
        <v>15737651999.999998</v>
      </c>
      <c r="AA69" s="145">
        <v>0</v>
      </c>
      <c r="AB69" s="112" t="s">
        <v>385</v>
      </c>
      <c r="AC69" s="112" t="s">
        <v>634</v>
      </c>
      <c r="AD69" s="122" t="s">
        <v>635</v>
      </c>
    </row>
    <row r="70" spans="1:30" ht="39.75" hidden="1" customHeight="1" x14ac:dyDescent="0.2">
      <c r="A70" s="157" t="s">
        <v>54</v>
      </c>
      <c r="B70" s="156" t="s">
        <v>56</v>
      </c>
      <c r="C70" s="157" t="s">
        <v>636</v>
      </c>
      <c r="D70" s="157" t="s">
        <v>637</v>
      </c>
      <c r="E70" s="156" t="s">
        <v>375</v>
      </c>
      <c r="F70" s="156"/>
      <c r="G70" s="156"/>
      <c r="H70" s="156"/>
      <c r="I70" s="156"/>
      <c r="J70" s="157" t="s">
        <v>638</v>
      </c>
      <c r="K70" s="158">
        <v>0.02</v>
      </c>
      <c r="L70" s="112" t="s">
        <v>639</v>
      </c>
      <c r="M70" s="112">
        <v>1</v>
      </c>
      <c r="N70" s="112" t="s">
        <v>640</v>
      </c>
      <c r="O70" s="113" t="s">
        <v>428</v>
      </c>
      <c r="P70" s="114" t="s">
        <v>396</v>
      </c>
      <c r="Q70" s="115">
        <v>45717</v>
      </c>
      <c r="R70" s="115">
        <v>47362</v>
      </c>
      <c r="S70" s="116">
        <v>0.01</v>
      </c>
      <c r="T70" s="114" t="s">
        <v>444</v>
      </c>
      <c r="U70" s="112" t="s">
        <v>504</v>
      </c>
      <c r="V70" s="112" t="s">
        <v>526</v>
      </c>
      <c r="W70" s="155">
        <v>45717</v>
      </c>
      <c r="X70" s="155">
        <v>47362</v>
      </c>
      <c r="Y70" s="112" t="s">
        <v>384</v>
      </c>
      <c r="Z70" s="113">
        <f>+Z61</f>
        <v>566900880</v>
      </c>
      <c r="AA70" s="145">
        <v>0</v>
      </c>
      <c r="AB70" s="112" t="s">
        <v>385</v>
      </c>
      <c r="AC70" s="112" t="s">
        <v>641</v>
      </c>
      <c r="AD70" s="147" t="s">
        <v>642</v>
      </c>
    </row>
    <row r="71" spans="1:30" ht="39.75" hidden="1" customHeight="1" x14ac:dyDescent="0.2">
      <c r="A71" s="157"/>
      <c r="B71" s="156"/>
      <c r="C71" s="157"/>
      <c r="D71" s="157"/>
      <c r="E71" s="156"/>
      <c r="F71" s="156"/>
      <c r="G71" s="156"/>
      <c r="H71" s="156"/>
      <c r="I71" s="156"/>
      <c r="J71" s="157"/>
      <c r="K71" s="158"/>
      <c r="L71" s="112" t="s">
        <v>643</v>
      </c>
      <c r="M71" s="114">
        <v>1</v>
      </c>
      <c r="N71" s="112" t="s">
        <v>644</v>
      </c>
      <c r="O71" s="113" t="s">
        <v>379</v>
      </c>
      <c r="P71" s="114" t="s">
        <v>380</v>
      </c>
      <c r="Q71" s="115">
        <v>45717</v>
      </c>
      <c r="R71" s="115">
        <v>46692</v>
      </c>
      <c r="S71" s="116">
        <v>0.01</v>
      </c>
      <c r="T71" s="114" t="s">
        <v>444</v>
      </c>
      <c r="U71" s="112" t="s">
        <v>504</v>
      </c>
      <c r="V71" s="112" t="s">
        <v>526</v>
      </c>
      <c r="W71" s="156"/>
      <c r="X71" s="156"/>
      <c r="Y71" s="112" t="s">
        <v>384</v>
      </c>
      <c r="Z71" s="113">
        <f>+(534000+(20+5)*4200000)*4*4*1.1795</f>
        <v>1991637648</v>
      </c>
      <c r="AA71" s="145">
        <v>0</v>
      </c>
      <c r="AB71" s="112" t="s">
        <v>385</v>
      </c>
      <c r="AC71" s="112" t="s">
        <v>641</v>
      </c>
      <c r="AD71" s="147" t="s">
        <v>642</v>
      </c>
    </row>
    <row r="72" spans="1:30" ht="39.75" customHeight="1" x14ac:dyDescent="0.2">
      <c r="A72" s="157" t="s">
        <v>54</v>
      </c>
      <c r="B72" s="156" t="s">
        <v>57</v>
      </c>
      <c r="C72" s="157" t="s">
        <v>645</v>
      </c>
      <c r="D72" s="157"/>
      <c r="E72" s="156"/>
      <c r="F72" s="156" t="s">
        <v>375</v>
      </c>
      <c r="G72" s="156"/>
      <c r="H72" s="156"/>
      <c r="I72" s="156"/>
      <c r="J72" s="157" t="s">
        <v>646</v>
      </c>
      <c r="K72" s="158">
        <v>4.4999999999999998E-2</v>
      </c>
      <c r="L72" s="112" t="s">
        <v>647</v>
      </c>
      <c r="M72" s="114">
        <v>1</v>
      </c>
      <c r="N72" s="112" t="s">
        <v>648</v>
      </c>
      <c r="O72" s="113" t="s">
        <v>379</v>
      </c>
      <c r="P72" s="114" t="s">
        <v>396</v>
      </c>
      <c r="Q72" s="115">
        <v>45717</v>
      </c>
      <c r="R72" s="115">
        <v>46692</v>
      </c>
      <c r="S72" s="116">
        <v>0.01</v>
      </c>
      <c r="T72" s="112" t="s">
        <v>444</v>
      </c>
      <c r="U72" s="112" t="s">
        <v>560</v>
      </c>
      <c r="V72" s="112" t="s">
        <v>561</v>
      </c>
      <c r="W72" s="155">
        <v>45717</v>
      </c>
      <c r="X72" s="155">
        <v>47362</v>
      </c>
      <c r="Y72" s="112" t="s">
        <v>384</v>
      </c>
      <c r="Z72" s="113">
        <f>+(5340000+4700000)*6*1.0794</f>
        <v>65023055.999999993</v>
      </c>
      <c r="AA72" s="145">
        <v>0</v>
      </c>
      <c r="AB72" s="112" t="s">
        <v>385</v>
      </c>
      <c r="AC72" s="112" t="s">
        <v>649</v>
      </c>
      <c r="AD72" s="147" t="s">
        <v>650</v>
      </c>
    </row>
    <row r="73" spans="1:30" ht="39.75" customHeight="1" x14ac:dyDescent="0.2">
      <c r="A73" s="157"/>
      <c r="B73" s="156"/>
      <c r="C73" s="157"/>
      <c r="D73" s="157"/>
      <c r="E73" s="156"/>
      <c r="F73" s="156"/>
      <c r="G73" s="156"/>
      <c r="H73" s="156"/>
      <c r="I73" s="156"/>
      <c r="J73" s="157"/>
      <c r="K73" s="158"/>
      <c r="L73" s="112" t="s">
        <v>651</v>
      </c>
      <c r="M73" s="118">
        <v>0.6</v>
      </c>
      <c r="N73" s="112" t="s">
        <v>652</v>
      </c>
      <c r="O73" s="113" t="s">
        <v>428</v>
      </c>
      <c r="P73" s="114" t="s">
        <v>396</v>
      </c>
      <c r="Q73" s="115">
        <v>45717</v>
      </c>
      <c r="R73" s="115">
        <v>47362</v>
      </c>
      <c r="S73" s="116">
        <v>1.4999999999999999E-2</v>
      </c>
      <c r="T73" s="112" t="s">
        <v>444</v>
      </c>
      <c r="U73" s="112" t="s">
        <v>560</v>
      </c>
      <c r="V73" s="112" t="s">
        <v>561</v>
      </c>
      <c r="W73" s="156"/>
      <c r="X73" s="156"/>
      <c r="Y73" s="112" t="s">
        <v>384</v>
      </c>
      <c r="Z73" s="113">
        <f>+(14235000*0.25)*20*2*4*1.1795</f>
        <v>671607300</v>
      </c>
      <c r="AA73" s="145">
        <v>0</v>
      </c>
      <c r="AB73" s="112" t="s">
        <v>385</v>
      </c>
      <c r="AC73" s="112" t="s">
        <v>653</v>
      </c>
      <c r="AD73" s="147" t="s">
        <v>654</v>
      </c>
    </row>
    <row r="74" spans="1:30" ht="39.75" customHeight="1" x14ac:dyDescent="0.2">
      <c r="A74" s="157"/>
      <c r="B74" s="156"/>
      <c r="C74" s="157"/>
      <c r="D74" s="157"/>
      <c r="E74" s="156"/>
      <c r="F74" s="156"/>
      <c r="G74" s="156"/>
      <c r="H74" s="156"/>
      <c r="I74" s="156"/>
      <c r="J74" s="157"/>
      <c r="K74" s="158"/>
      <c r="L74" s="112" t="s">
        <v>655</v>
      </c>
      <c r="M74" s="118">
        <v>0.7</v>
      </c>
      <c r="N74" s="112" t="s">
        <v>656</v>
      </c>
      <c r="O74" s="113" t="s">
        <v>428</v>
      </c>
      <c r="P74" s="114" t="s">
        <v>548</v>
      </c>
      <c r="Q74" s="115">
        <v>45717</v>
      </c>
      <c r="R74" s="115">
        <v>47362</v>
      </c>
      <c r="S74" s="116">
        <v>0.02</v>
      </c>
      <c r="T74" s="112" t="s">
        <v>444</v>
      </c>
      <c r="U74" s="112" t="s">
        <v>560</v>
      </c>
      <c r="V74" s="112" t="s">
        <v>561</v>
      </c>
      <c r="W74" s="156"/>
      <c r="X74" s="156"/>
      <c r="Y74" s="112" t="s">
        <v>384</v>
      </c>
      <c r="Z74" s="113">
        <f>+(6000000/240*20*2)*4*6*1.0794</f>
        <v>25905599.999999996</v>
      </c>
      <c r="AA74" s="145">
        <v>0</v>
      </c>
      <c r="AB74" s="112" t="s">
        <v>385</v>
      </c>
      <c r="AC74" s="112" t="s">
        <v>657</v>
      </c>
      <c r="AD74" s="147" t="s">
        <v>658</v>
      </c>
    </row>
    <row r="75" spans="1:30" ht="39.75" hidden="1" customHeight="1" x14ac:dyDescent="0.2">
      <c r="A75" s="157" t="s">
        <v>58</v>
      </c>
      <c r="B75" s="157" t="s">
        <v>59</v>
      </c>
      <c r="C75" s="157" t="s">
        <v>659</v>
      </c>
      <c r="D75" s="156"/>
      <c r="E75" s="156"/>
      <c r="F75" s="156" t="s">
        <v>375</v>
      </c>
      <c r="G75" s="156"/>
      <c r="H75" s="156"/>
      <c r="I75" s="156"/>
      <c r="J75" s="157" t="s">
        <v>660</v>
      </c>
      <c r="K75" s="158">
        <v>0.04</v>
      </c>
      <c r="L75" s="112" t="s">
        <v>661</v>
      </c>
      <c r="M75" s="114">
        <v>1</v>
      </c>
      <c r="N75" s="112" t="s">
        <v>662</v>
      </c>
      <c r="O75" s="113" t="s">
        <v>379</v>
      </c>
      <c r="P75" s="114" t="s">
        <v>396</v>
      </c>
      <c r="Q75" s="115">
        <v>45717</v>
      </c>
      <c r="R75" s="115">
        <v>46692</v>
      </c>
      <c r="S75" s="116">
        <v>5.0000000000000001E-3</v>
      </c>
      <c r="T75" s="112" t="s">
        <v>663</v>
      </c>
      <c r="U75" s="112" t="s">
        <v>664</v>
      </c>
      <c r="V75" s="112" t="s">
        <v>665</v>
      </c>
      <c r="W75" s="155">
        <v>45717</v>
      </c>
      <c r="X75" s="155">
        <v>46692</v>
      </c>
      <c r="Y75" s="112" t="s">
        <v>384</v>
      </c>
      <c r="Z75" s="113">
        <v>387941412</v>
      </c>
      <c r="AA75" s="145">
        <v>0</v>
      </c>
      <c r="AB75" s="112" t="s">
        <v>385</v>
      </c>
      <c r="AC75" s="112" t="s">
        <v>666</v>
      </c>
      <c r="AD75" s="122" t="s">
        <v>667</v>
      </c>
    </row>
    <row r="76" spans="1:30" ht="39.75" hidden="1" customHeight="1" x14ac:dyDescent="0.2">
      <c r="A76" s="157"/>
      <c r="B76" s="157"/>
      <c r="C76" s="157"/>
      <c r="D76" s="156"/>
      <c r="E76" s="156"/>
      <c r="F76" s="156"/>
      <c r="G76" s="156"/>
      <c r="H76" s="156"/>
      <c r="I76" s="156"/>
      <c r="J76" s="157"/>
      <c r="K76" s="158"/>
      <c r="L76" s="112" t="s">
        <v>668</v>
      </c>
      <c r="M76" s="118">
        <v>0.3</v>
      </c>
      <c r="N76" s="112" t="s">
        <v>669</v>
      </c>
      <c r="O76" s="113" t="s">
        <v>379</v>
      </c>
      <c r="P76" s="114" t="s">
        <v>380</v>
      </c>
      <c r="Q76" s="115">
        <v>45717</v>
      </c>
      <c r="R76" s="115">
        <v>46692</v>
      </c>
      <c r="S76" s="116">
        <v>5.0000000000000001E-3</v>
      </c>
      <c r="T76" s="112" t="s">
        <v>663</v>
      </c>
      <c r="U76" s="112" t="s">
        <v>664</v>
      </c>
      <c r="V76" s="112" t="s">
        <v>665</v>
      </c>
      <c r="W76" s="156"/>
      <c r="X76" s="156"/>
      <c r="Y76" s="112" t="s">
        <v>384</v>
      </c>
      <c r="Z76" s="113">
        <f>+(750*(1423500)+2000000000)</f>
        <v>3067625000</v>
      </c>
      <c r="AA76" s="145">
        <v>0</v>
      </c>
      <c r="AB76" s="112" t="s">
        <v>385</v>
      </c>
      <c r="AC76" s="112" t="s">
        <v>666</v>
      </c>
      <c r="AD76" s="122" t="s">
        <v>667</v>
      </c>
    </row>
    <row r="77" spans="1:30" ht="39.75" hidden="1" customHeight="1" x14ac:dyDescent="0.2">
      <c r="A77" s="157"/>
      <c r="B77" s="157"/>
      <c r="C77" s="157"/>
      <c r="D77" s="156"/>
      <c r="E77" s="156"/>
      <c r="F77" s="156"/>
      <c r="G77" s="156"/>
      <c r="H77" s="156"/>
      <c r="I77" s="156"/>
      <c r="J77" s="157"/>
      <c r="K77" s="158"/>
      <c r="L77" s="112" t="s">
        <v>670</v>
      </c>
      <c r="M77" s="118">
        <v>0.7</v>
      </c>
      <c r="N77" s="112" t="s">
        <v>671</v>
      </c>
      <c r="O77" s="113" t="s">
        <v>379</v>
      </c>
      <c r="P77" s="114" t="s">
        <v>589</v>
      </c>
      <c r="Q77" s="115">
        <v>45717</v>
      </c>
      <c r="R77" s="115">
        <v>46692</v>
      </c>
      <c r="S77" s="116">
        <v>0.01</v>
      </c>
      <c r="T77" s="112" t="s">
        <v>663</v>
      </c>
      <c r="U77" s="112" t="s">
        <v>664</v>
      </c>
      <c r="V77" s="112" t="s">
        <v>665</v>
      </c>
      <c r="W77" s="156"/>
      <c r="X77" s="156"/>
      <c r="Y77" s="112" t="s">
        <v>384</v>
      </c>
      <c r="Z77" s="113">
        <f>458713500*2</f>
        <v>917427000</v>
      </c>
      <c r="AA77" s="145">
        <v>0</v>
      </c>
      <c r="AB77" s="112" t="s">
        <v>385</v>
      </c>
      <c r="AC77" s="112" t="s">
        <v>672</v>
      </c>
      <c r="AD77" s="122" t="s">
        <v>673</v>
      </c>
    </row>
    <row r="78" spans="1:30" ht="39.75" hidden="1" customHeight="1" x14ac:dyDescent="0.2">
      <c r="A78" s="157"/>
      <c r="B78" s="157"/>
      <c r="C78" s="157"/>
      <c r="D78" s="156"/>
      <c r="E78" s="156"/>
      <c r="F78" s="156"/>
      <c r="G78" s="156"/>
      <c r="H78" s="156"/>
      <c r="I78" s="156"/>
      <c r="J78" s="157"/>
      <c r="K78" s="158"/>
      <c r="L78" s="112" t="s">
        <v>674</v>
      </c>
      <c r="M78" s="118">
        <v>0.7</v>
      </c>
      <c r="N78" s="112" t="s">
        <v>675</v>
      </c>
      <c r="O78" s="113" t="s">
        <v>379</v>
      </c>
      <c r="P78" s="114" t="s">
        <v>589</v>
      </c>
      <c r="Q78" s="115">
        <v>45717</v>
      </c>
      <c r="R78" s="115">
        <v>46692</v>
      </c>
      <c r="S78" s="116">
        <v>0.02</v>
      </c>
      <c r="T78" s="112" t="s">
        <v>663</v>
      </c>
      <c r="U78" s="112" t="s">
        <v>664</v>
      </c>
      <c r="V78" s="112" t="s">
        <v>665</v>
      </c>
      <c r="W78" s="156"/>
      <c r="X78" s="156"/>
      <c r="Y78" s="112" t="s">
        <v>384</v>
      </c>
      <c r="Z78" s="113">
        <f>+Z66</f>
        <v>74802420</v>
      </c>
      <c r="AA78" s="145">
        <v>0</v>
      </c>
      <c r="AB78" s="112" t="s">
        <v>385</v>
      </c>
      <c r="AC78" s="112" t="s">
        <v>666</v>
      </c>
      <c r="AD78" s="122" t="s">
        <v>667</v>
      </c>
    </row>
    <row r="79" spans="1:30" ht="39.75" customHeight="1" x14ac:dyDescent="0.2">
      <c r="A79" s="157" t="s">
        <v>58</v>
      </c>
      <c r="B79" s="157" t="s">
        <v>59</v>
      </c>
      <c r="C79" s="157" t="s">
        <v>676</v>
      </c>
      <c r="D79" s="157"/>
      <c r="E79" s="156"/>
      <c r="F79" s="156" t="s">
        <v>375</v>
      </c>
      <c r="G79" s="157"/>
      <c r="H79" s="157"/>
      <c r="I79" s="157"/>
      <c r="J79" s="157" t="s">
        <v>677</v>
      </c>
      <c r="K79" s="154">
        <v>0.03</v>
      </c>
      <c r="L79" s="112" t="s">
        <v>678</v>
      </c>
      <c r="M79" s="114">
        <v>1</v>
      </c>
      <c r="N79" s="112" t="s">
        <v>679</v>
      </c>
      <c r="O79" s="113" t="s">
        <v>379</v>
      </c>
      <c r="P79" s="114" t="s">
        <v>396</v>
      </c>
      <c r="Q79" s="115">
        <v>45717</v>
      </c>
      <c r="R79" s="115">
        <v>46692</v>
      </c>
      <c r="S79" s="116">
        <v>5.0000000000000001E-3</v>
      </c>
      <c r="T79" s="112" t="s">
        <v>663</v>
      </c>
      <c r="U79" s="112" t="s">
        <v>664</v>
      </c>
      <c r="V79" s="112" t="s">
        <v>680</v>
      </c>
      <c r="W79" s="155">
        <v>45717</v>
      </c>
      <c r="X79" s="155">
        <v>46692</v>
      </c>
      <c r="Y79" s="112" t="s">
        <v>384</v>
      </c>
      <c r="Z79" s="113">
        <f>+Z74</f>
        <v>25905599.999999996</v>
      </c>
      <c r="AA79" s="145">
        <v>0</v>
      </c>
      <c r="AB79" s="112" t="s">
        <v>385</v>
      </c>
      <c r="AC79" s="112" t="s">
        <v>681</v>
      </c>
      <c r="AD79" s="122" t="s">
        <v>682</v>
      </c>
    </row>
    <row r="80" spans="1:30" ht="39.75" customHeight="1" x14ac:dyDescent="0.2">
      <c r="A80" s="157"/>
      <c r="B80" s="157"/>
      <c r="C80" s="157"/>
      <c r="D80" s="157"/>
      <c r="E80" s="156"/>
      <c r="F80" s="156"/>
      <c r="G80" s="157"/>
      <c r="H80" s="157"/>
      <c r="I80" s="157"/>
      <c r="J80" s="157"/>
      <c r="K80" s="154"/>
      <c r="L80" s="112" t="s">
        <v>683</v>
      </c>
      <c r="M80" s="114">
        <v>1</v>
      </c>
      <c r="N80" s="112" t="s">
        <v>684</v>
      </c>
      <c r="O80" s="113" t="s">
        <v>379</v>
      </c>
      <c r="P80" s="114" t="s">
        <v>396</v>
      </c>
      <c r="Q80" s="115">
        <v>45717</v>
      </c>
      <c r="R80" s="115">
        <v>46692</v>
      </c>
      <c r="S80" s="116">
        <v>5.0000000000000001E-3</v>
      </c>
      <c r="T80" s="112" t="s">
        <v>663</v>
      </c>
      <c r="U80" s="112" t="s">
        <v>664</v>
      </c>
      <c r="V80" s="112" t="s">
        <v>680</v>
      </c>
      <c r="W80" s="156"/>
      <c r="X80" s="156"/>
      <c r="Y80" s="112" t="s">
        <v>384</v>
      </c>
      <c r="Z80" s="113">
        <f>+Z79</f>
        <v>25905599.999999996</v>
      </c>
      <c r="AA80" s="145">
        <v>0</v>
      </c>
      <c r="AB80" s="112" t="s">
        <v>385</v>
      </c>
      <c r="AC80" s="112" t="s">
        <v>685</v>
      </c>
      <c r="AD80" s="122" t="s">
        <v>682</v>
      </c>
    </row>
    <row r="81" spans="1:30" ht="39.75" customHeight="1" x14ac:dyDescent="0.2">
      <c r="A81" s="157"/>
      <c r="B81" s="157"/>
      <c r="C81" s="157"/>
      <c r="D81" s="157"/>
      <c r="E81" s="156"/>
      <c r="F81" s="156"/>
      <c r="G81" s="157"/>
      <c r="H81" s="157"/>
      <c r="I81" s="157"/>
      <c r="J81" s="157"/>
      <c r="K81" s="154"/>
      <c r="L81" s="112" t="s">
        <v>686</v>
      </c>
      <c r="M81" s="117">
        <v>-0.3</v>
      </c>
      <c r="N81" s="112" t="s">
        <v>687</v>
      </c>
      <c r="O81" s="113" t="s">
        <v>379</v>
      </c>
      <c r="P81" s="114" t="s">
        <v>380</v>
      </c>
      <c r="Q81" s="115">
        <v>45717</v>
      </c>
      <c r="R81" s="115">
        <v>46692</v>
      </c>
      <c r="S81" s="116">
        <v>0.01</v>
      </c>
      <c r="T81" s="112" t="s">
        <v>663</v>
      </c>
      <c r="U81" s="112" t="s">
        <v>664</v>
      </c>
      <c r="V81" s="112" t="s">
        <v>680</v>
      </c>
      <c r="W81" s="156"/>
      <c r="X81" s="156"/>
      <c r="Y81" s="112" t="s">
        <v>384</v>
      </c>
      <c r="Z81" s="113">
        <f>+((4*4200000*11)*1.0794)</f>
        <v>199473119.99999997</v>
      </c>
      <c r="AA81" s="145">
        <v>0</v>
      </c>
      <c r="AB81" s="112" t="s">
        <v>385</v>
      </c>
      <c r="AC81" s="112" t="s">
        <v>685</v>
      </c>
      <c r="AD81" s="122" t="s">
        <v>682</v>
      </c>
    </row>
    <row r="82" spans="1:30" ht="39.75" customHeight="1" x14ac:dyDescent="0.2">
      <c r="A82" s="157"/>
      <c r="B82" s="157"/>
      <c r="C82" s="157"/>
      <c r="D82" s="157"/>
      <c r="E82" s="156"/>
      <c r="F82" s="156"/>
      <c r="G82" s="157"/>
      <c r="H82" s="157"/>
      <c r="I82" s="157"/>
      <c r="J82" s="157"/>
      <c r="K82" s="154"/>
      <c r="L82" s="112" t="s">
        <v>688</v>
      </c>
      <c r="M82" s="118">
        <v>0.2</v>
      </c>
      <c r="N82" s="112" t="s">
        <v>689</v>
      </c>
      <c r="O82" s="113" t="s">
        <v>379</v>
      </c>
      <c r="P82" s="114" t="s">
        <v>380</v>
      </c>
      <c r="Q82" s="115">
        <v>45717</v>
      </c>
      <c r="R82" s="115">
        <v>46692</v>
      </c>
      <c r="S82" s="116">
        <v>0.01</v>
      </c>
      <c r="T82" s="112" t="s">
        <v>663</v>
      </c>
      <c r="U82" s="112" t="s">
        <v>664</v>
      </c>
      <c r="V82" s="112" t="s">
        <v>680</v>
      </c>
      <c r="W82" s="156"/>
      <c r="X82" s="156"/>
      <c r="Y82" s="112" t="s">
        <v>384</v>
      </c>
      <c r="Z82" s="113">
        <v>3692900000</v>
      </c>
      <c r="AA82" s="145">
        <v>0</v>
      </c>
      <c r="AB82" s="112" t="s">
        <v>385</v>
      </c>
      <c r="AC82" s="112" t="s">
        <v>690</v>
      </c>
      <c r="AD82" s="122" t="s">
        <v>691</v>
      </c>
    </row>
    <row r="83" spans="1:30" ht="39.75" customHeight="1" x14ac:dyDescent="0.2">
      <c r="A83" s="157" t="s">
        <v>58</v>
      </c>
      <c r="B83" s="157" t="s">
        <v>59</v>
      </c>
      <c r="C83" s="157" t="s">
        <v>692</v>
      </c>
      <c r="D83" s="157"/>
      <c r="E83" s="156"/>
      <c r="F83" s="156" t="s">
        <v>375</v>
      </c>
      <c r="G83" s="156"/>
      <c r="H83" s="156"/>
      <c r="I83" s="156"/>
      <c r="J83" s="157" t="s">
        <v>693</v>
      </c>
      <c r="K83" s="158">
        <v>0.03</v>
      </c>
      <c r="L83" s="112" t="s">
        <v>694</v>
      </c>
      <c r="M83" s="112">
        <v>1</v>
      </c>
      <c r="N83" s="112" t="s">
        <v>695</v>
      </c>
      <c r="O83" s="113" t="s">
        <v>395</v>
      </c>
      <c r="P83" s="114" t="s">
        <v>396</v>
      </c>
      <c r="Q83" s="115">
        <v>44986</v>
      </c>
      <c r="R83" s="115">
        <v>45962</v>
      </c>
      <c r="S83" s="116">
        <v>5.0000000000000001E-3</v>
      </c>
      <c r="T83" s="112" t="s">
        <v>444</v>
      </c>
      <c r="U83" s="112" t="s">
        <v>696</v>
      </c>
      <c r="V83" s="112" t="s">
        <v>697</v>
      </c>
      <c r="W83" s="155">
        <v>44986</v>
      </c>
      <c r="X83" s="155">
        <v>47362</v>
      </c>
      <c r="Y83" s="112" t="s">
        <v>384</v>
      </c>
      <c r="Z83" s="113">
        <f>+Z81</f>
        <v>199473119.99999997</v>
      </c>
      <c r="AA83" s="145">
        <v>0</v>
      </c>
      <c r="AB83" s="112" t="s">
        <v>385</v>
      </c>
      <c r="AC83" s="112" t="s">
        <v>698</v>
      </c>
      <c r="AD83" s="122" t="s">
        <v>691</v>
      </c>
    </row>
    <row r="84" spans="1:30" ht="39.75" customHeight="1" x14ac:dyDescent="0.2">
      <c r="A84" s="157"/>
      <c r="B84" s="157"/>
      <c r="C84" s="157"/>
      <c r="D84" s="157"/>
      <c r="E84" s="156"/>
      <c r="F84" s="156"/>
      <c r="G84" s="156"/>
      <c r="H84" s="156"/>
      <c r="I84" s="156"/>
      <c r="J84" s="157"/>
      <c r="K84" s="158"/>
      <c r="L84" s="112" t="s">
        <v>699</v>
      </c>
      <c r="M84" s="114">
        <v>5</v>
      </c>
      <c r="N84" s="112" t="s">
        <v>700</v>
      </c>
      <c r="O84" s="113" t="s">
        <v>379</v>
      </c>
      <c r="P84" s="114" t="s">
        <v>380</v>
      </c>
      <c r="Q84" s="115">
        <v>45717</v>
      </c>
      <c r="R84" s="115">
        <v>46692</v>
      </c>
      <c r="S84" s="116">
        <v>0.02</v>
      </c>
      <c r="T84" s="112" t="s">
        <v>444</v>
      </c>
      <c r="U84" s="112" t="s">
        <v>696</v>
      </c>
      <c r="V84" s="112" t="s">
        <v>697</v>
      </c>
      <c r="W84" s="156"/>
      <c r="X84" s="156"/>
      <c r="Y84" s="112" t="s">
        <v>384</v>
      </c>
      <c r="Z84" s="113">
        <f>150000000*5</f>
        <v>750000000</v>
      </c>
      <c r="AA84" s="145">
        <v>0</v>
      </c>
      <c r="AB84" s="112" t="s">
        <v>385</v>
      </c>
      <c r="AC84" s="112" t="s">
        <v>701</v>
      </c>
      <c r="AD84" s="122" t="s">
        <v>702</v>
      </c>
    </row>
    <row r="85" spans="1:30" ht="39.75" hidden="1" customHeight="1" x14ac:dyDescent="0.2">
      <c r="A85" s="157" t="s">
        <v>58</v>
      </c>
      <c r="B85" s="157" t="s">
        <v>60</v>
      </c>
      <c r="C85" s="157" t="s">
        <v>703</v>
      </c>
      <c r="D85" s="157" t="s">
        <v>704</v>
      </c>
      <c r="E85" s="156" t="s">
        <v>375</v>
      </c>
      <c r="F85" s="156"/>
      <c r="G85" s="156"/>
      <c r="H85" s="156"/>
      <c r="I85" s="156"/>
      <c r="J85" s="157" t="s">
        <v>705</v>
      </c>
      <c r="K85" s="158">
        <v>0.03</v>
      </c>
      <c r="L85" s="112" t="s">
        <v>706</v>
      </c>
      <c r="M85" s="114">
        <v>1</v>
      </c>
      <c r="N85" s="112" t="s">
        <v>707</v>
      </c>
      <c r="O85" s="113" t="s">
        <v>379</v>
      </c>
      <c r="P85" s="114" t="s">
        <v>396</v>
      </c>
      <c r="Q85" s="115">
        <v>45717</v>
      </c>
      <c r="R85" s="115">
        <v>46692</v>
      </c>
      <c r="S85" s="116">
        <v>0.01</v>
      </c>
      <c r="T85" s="112" t="s">
        <v>444</v>
      </c>
      <c r="U85" s="112" t="s">
        <v>445</v>
      </c>
      <c r="V85" s="112" t="s">
        <v>446</v>
      </c>
      <c r="W85" s="155">
        <v>45717</v>
      </c>
      <c r="X85" s="155">
        <v>46692</v>
      </c>
      <c r="Y85" s="112" t="s">
        <v>384</v>
      </c>
      <c r="Z85" s="113">
        <f>+Z70</f>
        <v>566900880</v>
      </c>
      <c r="AA85" s="145">
        <v>0</v>
      </c>
      <c r="AB85" s="112" t="s">
        <v>385</v>
      </c>
      <c r="AC85" s="112" t="s">
        <v>708</v>
      </c>
      <c r="AD85" s="122" t="s">
        <v>709</v>
      </c>
    </row>
    <row r="86" spans="1:30" ht="39.75" customHeight="1" x14ac:dyDescent="0.2">
      <c r="A86" s="157"/>
      <c r="B86" s="157"/>
      <c r="C86" s="157"/>
      <c r="D86" s="157"/>
      <c r="E86" s="156"/>
      <c r="F86" s="156"/>
      <c r="G86" s="156"/>
      <c r="H86" s="156"/>
      <c r="I86" s="156"/>
      <c r="J86" s="157"/>
      <c r="K86" s="158"/>
      <c r="L86" s="112" t="s">
        <v>710</v>
      </c>
      <c r="M86" s="112">
        <v>2</v>
      </c>
      <c r="N86" s="112" t="s">
        <v>711</v>
      </c>
      <c r="O86" s="113" t="s">
        <v>379</v>
      </c>
      <c r="P86" s="114" t="s">
        <v>380</v>
      </c>
      <c r="Q86" s="115">
        <v>45717</v>
      </c>
      <c r="R86" s="115">
        <v>46692</v>
      </c>
      <c r="S86" s="116">
        <v>5.0000000000000001E-3</v>
      </c>
      <c r="T86" s="112" t="s">
        <v>444</v>
      </c>
      <c r="U86" s="112" t="s">
        <v>445</v>
      </c>
      <c r="V86" s="112" t="s">
        <v>446</v>
      </c>
      <c r="W86" s="156"/>
      <c r="X86" s="156"/>
      <c r="Y86" s="112" t="s">
        <v>384</v>
      </c>
      <c r="Z86" s="113">
        <f>+(4*100*35000)*1.0794*2+4200000</f>
        <v>34423200</v>
      </c>
      <c r="AA86" s="145">
        <v>0</v>
      </c>
      <c r="AB86" s="112" t="s">
        <v>385</v>
      </c>
      <c r="AC86" s="112" t="s">
        <v>712</v>
      </c>
      <c r="AD86" s="122" t="s">
        <v>713</v>
      </c>
    </row>
    <row r="87" spans="1:30" ht="39.75" customHeight="1" x14ac:dyDescent="0.2">
      <c r="A87" s="157"/>
      <c r="B87" s="157"/>
      <c r="C87" s="157"/>
      <c r="D87" s="157"/>
      <c r="E87" s="156"/>
      <c r="F87" s="156"/>
      <c r="G87" s="156"/>
      <c r="H87" s="156"/>
      <c r="I87" s="156"/>
      <c r="J87" s="157"/>
      <c r="K87" s="158"/>
      <c r="L87" s="112" t="s">
        <v>714</v>
      </c>
      <c r="M87" s="114">
        <v>1</v>
      </c>
      <c r="N87" s="112" t="s">
        <v>715</v>
      </c>
      <c r="O87" s="113" t="s">
        <v>379</v>
      </c>
      <c r="P87" s="114" t="s">
        <v>396</v>
      </c>
      <c r="Q87" s="115">
        <v>45717</v>
      </c>
      <c r="R87" s="115">
        <v>46692</v>
      </c>
      <c r="S87" s="116">
        <v>5.0000000000000001E-3</v>
      </c>
      <c r="T87" s="112" t="s">
        <v>444</v>
      </c>
      <c r="U87" s="112" t="s">
        <v>445</v>
      </c>
      <c r="V87" s="112" t="s">
        <v>446</v>
      </c>
      <c r="W87" s="156"/>
      <c r="X87" s="156"/>
      <c r="Y87" s="112" t="s">
        <v>384</v>
      </c>
      <c r="Z87" s="113">
        <f>+(4200000)*2*1.0794</f>
        <v>9066960</v>
      </c>
      <c r="AA87" s="145">
        <v>0</v>
      </c>
      <c r="AB87" s="112" t="s">
        <v>385</v>
      </c>
      <c r="AC87" s="112" t="s">
        <v>712</v>
      </c>
      <c r="AD87" s="122" t="s">
        <v>713</v>
      </c>
    </row>
    <row r="88" spans="1:30" ht="39.75" customHeight="1" x14ac:dyDescent="0.2">
      <c r="A88" s="157"/>
      <c r="B88" s="157"/>
      <c r="C88" s="157"/>
      <c r="D88" s="157"/>
      <c r="E88" s="156"/>
      <c r="F88" s="156"/>
      <c r="G88" s="156"/>
      <c r="H88" s="156"/>
      <c r="I88" s="156"/>
      <c r="J88" s="157"/>
      <c r="K88" s="158"/>
      <c r="L88" s="112" t="s">
        <v>716</v>
      </c>
      <c r="M88" s="118">
        <v>0.65</v>
      </c>
      <c r="N88" s="112" t="s">
        <v>717</v>
      </c>
      <c r="O88" s="113" t="s">
        <v>379</v>
      </c>
      <c r="P88" s="114" t="s">
        <v>380</v>
      </c>
      <c r="Q88" s="115">
        <v>45717</v>
      </c>
      <c r="R88" s="115">
        <v>46692</v>
      </c>
      <c r="S88" s="116">
        <v>0.01</v>
      </c>
      <c r="T88" s="112" t="s">
        <v>444</v>
      </c>
      <c r="U88" s="112" t="s">
        <v>445</v>
      </c>
      <c r="V88" s="112" t="s">
        <v>446</v>
      </c>
      <c r="W88" s="156"/>
      <c r="X88" s="156"/>
      <c r="Y88" s="112" t="s">
        <v>384</v>
      </c>
      <c r="Z88" s="113">
        <v>1200000000</v>
      </c>
      <c r="AA88" s="145">
        <v>0</v>
      </c>
      <c r="AB88" s="112" t="s">
        <v>385</v>
      </c>
      <c r="AC88" s="112" t="s">
        <v>712</v>
      </c>
      <c r="AD88" s="122" t="s">
        <v>713</v>
      </c>
    </row>
    <row r="89" spans="1:30" ht="39.75" customHeight="1" x14ac:dyDescent="0.2">
      <c r="A89" s="157" t="s">
        <v>61</v>
      </c>
      <c r="B89" s="156" t="s">
        <v>62</v>
      </c>
      <c r="C89" s="157" t="s">
        <v>718</v>
      </c>
      <c r="D89" s="157" t="s">
        <v>719</v>
      </c>
      <c r="E89" s="156" t="s">
        <v>375</v>
      </c>
      <c r="F89" s="156" t="s">
        <v>375</v>
      </c>
      <c r="G89" s="157"/>
      <c r="H89" s="157"/>
      <c r="I89" s="157"/>
      <c r="J89" s="157" t="s">
        <v>720</v>
      </c>
      <c r="K89" s="154">
        <v>0.03</v>
      </c>
      <c r="L89" s="112" t="s">
        <v>721</v>
      </c>
      <c r="M89" s="118">
        <v>0.5</v>
      </c>
      <c r="N89" s="112" t="s">
        <v>722</v>
      </c>
      <c r="O89" s="113" t="s">
        <v>379</v>
      </c>
      <c r="P89" s="114" t="s">
        <v>589</v>
      </c>
      <c r="Q89" s="115">
        <v>45809</v>
      </c>
      <c r="R89" s="115">
        <v>46692</v>
      </c>
      <c r="S89" s="116">
        <v>5.0000000000000001E-3</v>
      </c>
      <c r="T89" s="112" t="s">
        <v>723</v>
      </c>
      <c r="U89" s="112" t="s">
        <v>724</v>
      </c>
      <c r="V89" s="112" t="s">
        <v>725</v>
      </c>
      <c r="W89" s="155">
        <v>45658</v>
      </c>
      <c r="X89" s="155">
        <v>47362</v>
      </c>
      <c r="Y89" s="112" t="s">
        <v>384</v>
      </c>
      <c r="Z89" s="113">
        <v>300000000</v>
      </c>
      <c r="AA89" s="145">
        <v>0</v>
      </c>
      <c r="AB89" s="112" t="s">
        <v>385</v>
      </c>
      <c r="AC89" s="112" t="s">
        <v>726</v>
      </c>
      <c r="AD89" s="122" t="s">
        <v>727</v>
      </c>
    </row>
    <row r="90" spans="1:30" ht="39.75" customHeight="1" x14ac:dyDescent="0.2">
      <c r="A90" s="157"/>
      <c r="B90" s="156"/>
      <c r="C90" s="157"/>
      <c r="D90" s="157"/>
      <c r="E90" s="156"/>
      <c r="F90" s="156"/>
      <c r="G90" s="157"/>
      <c r="H90" s="157"/>
      <c r="I90" s="157"/>
      <c r="J90" s="157"/>
      <c r="K90" s="154"/>
      <c r="L90" s="112" t="s">
        <v>728</v>
      </c>
      <c r="M90" s="114">
        <v>3</v>
      </c>
      <c r="N90" s="112" t="s">
        <v>729</v>
      </c>
      <c r="O90" s="113" t="s">
        <v>379</v>
      </c>
      <c r="P90" s="115" t="s">
        <v>730</v>
      </c>
      <c r="Q90" s="115">
        <v>46631</v>
      </c>
      <c r="R90" s="115">
        <v>46692</v>
      </c>
      <c r="S90" s="116">
        <v>5.0000000000000001E-3</v>
      </c>
      <c r="T90" s="112" t="s">
        <v>723</v>
      </c>
      <c r="U90" s="112" t="s">
        <v>724</v>
      </c>
      <c r="V90" s="112" t="s">
        <v>725</v>
      </c>
      <c r="W90" s="156"/>
      <c r="X90" s="156"/>
      <c r="Y90" s="112" t="s">
        <v>384</v>
      </c>
      <c r="Z90" s="113">
        <f>4200000*2*1.0794</f>
        <v>9066960</v>
      </c>
      <c r="AA90" s="145">
        <v>0</v>
      </c>
      <c r="AB90" s="112" t="s">
        <v>385</v>
      </c>
      <c r="AC90" s="112" t="s">
        <v>726</v>
      </c>
      <c r="AD90" s="122" t="s">
        <v>731</v>
      </c>
    </row>
    <row r="91" spans="1:30" ht="39.75" customHeight="1" x14ac:dyDescent="0.2">
      <c r="A91" s="157"/>
      <c r="B91" s="156"/>
      <c r="C91" s="157"/>
      <c r="D91" s="157"/>
      <c r="E91" s="156"/>
      <c r="F91" s="156"/>
      <c r="G91" s="157"/>
      <c r="H91" s="157"/>
      <c r="I91" s="157"/>
      <c r="J91" s="157"/>
      <c r="K91" s="154"/>
      <c r="L91" s="112" t="s">
        <v>732</v>
      </c>
      <c r="M91" s="118">
        <v>1</v>
      </c>
      <c r="N91" s="112" t="s">
        <v>733</v>
      </c>
      <c r="O91" s="113" t="s">
        <v>428</v>
      </c>
      <c r="P91" s="114" t="s">
        <v>730</v>
      </c>
      <c r="Q91" s="115">
        <v>46054</v>
      </c>
      <c r="R91" s="115">
        <v>47362</v>
      </c>
      <c r="S91" s="116">
        <v>0.01</v>
      </c>
      <c r="T91" s="112" t="s">
        <v>723</v>
      </c>
      <c r="U91" s="112" t="s">
        <v>724</v>
      </c>
      <c r="V91" s="112" t="s">
        <v>725</v>
      </c>
      <c r="W91" s="156"/>
      <c r="X91" s="156"/>
      <c r="Y91" s="112" t="s">
        <v>384</v>
      </c>
      <c r="Z91" s="113">
        <f>4200000*11*1.0794</f>
        <v>49868279.999999993</v>
      </c>
      <c r="AA91" s="145">
        <v>0</v>
      </c>
      <c r="AB91" s="112" t="s">
        <v>385</v>
      </c>
      <c r="AC91" s="112" t="s">
        <v>734</v>
      </c>
      <c r="AD91" s="122" t="s">
        <v>731</v>
      </c>
    </row>
    <row r="92" spans="1:30" ht="39.75" customHeight="1" x14ac:dyDescent="0.2">
      <c r="A92" s="157"/>
      <c r="B92" s="156"/>
      <c r="C92" s="157"/>
      <c r="D92" s="157"/>
      <c r="E92" s="156"/>
      <c r="F92" s="156"/>
      <c r="G92" s="157"/>
      <c r="H92" s="157"/>
      <c r="I92" s="157"/>
      <c r="J92" s="157"/>
      <c r="K92" s="154"/>
      <c r="L92" s="112" t="s">
        <v>735</v>
      </c>
      <c r="M92" s="114">
        <v>10</v>
      </c>
      <c r="N92" s="112" t="s">
        <v>736</v>
      </c>
      <c r="O92" s="113" t="s">
        <v>379</v>
      </c>
      <c r="P92" s="114" t="s">
        <v>730</v>
      </c>
      <c r="Q92" s="115">
        <v>45658</v>
      </c>
      <c r="R92" s="115">
        <v>46692</v>
      </c>
      <c r="S92" s="116">
        <v>0.01</v>
      </c>
      <c r="T92" s="112" t="s">
        <v>723</v>
      </c>
      <c r="U92" s="112" t="s">
        <v>724</v>
      </c>
      <c r="V92" s="112" t="s">
        <v>725</v>
      </c>
      <c r="W92" s="156"/>
      <c r="X92" s="156"/>
      <c r="Y92" s="112" t="s">
        <v>384</v>
      </c>
      <c r="Z92" s="113">
        <v>150000000</v>
      </c>
      <c r="AA92" s="145">
        <v>0</v>
      </c>
      <c r="AB92" s="112" t="s">
        <v>385</v>
      </c>
      <c r="AC92" s="112" t="s">
        <v>726</v>
      </c>
      <c r="AD92" s="122" t="s">
        <v>727</v>
      </c>
    </row>
    <row r="93" spans="1:30" ht="42.95" hidden="1" customHeight="1" x14ac:dyDescent="0.2">
      <c r="K93" s="111">
        <f>SUM(K12:K92)</f>
        <v>1.0000000000000004</v>
      </c>
      <c r="S93" s="111">
        <f>SUM(S12:S92)</f>
        <v>0.99500000000000066</v>
      </c>
    </row>
  </sheetData>
  <protectedRanges>
    <protectedRange sqref="U32:U34 U49:U50" name="Datos_1_1" securityDescriptor="O:WDG:WDD:(A;;CC;;;WD)"/>
    <protectedRange sqref="V32:V34 V49:V50" name="Datos_2_1" securityDescriptor="O:WDG:WDD:(A;;CC;;;WD)"/>
    <protectedRange sqref="U42:U46 U63:U71" name="Datos_3_1" securityDescriptor="O:WDG:WDD:(A;;CC;;;WD)"/>
    <protectedRange sqref="V42:V45" name="Datos_4_1" securityDescriptor="O:WDG:WDD:(A;;CC;;;WD)"/>
    <protectedRange sqref="V46 V66:V71" name="Datos_5_1" securityDescriptor="O:WDG:WDD:(A;;CC;;;WD)"/>
    <protectedRange sqref="T72:T74" name="Datos_6_1" securityDescriptor="O:WDG:WDD:(A;;CC;;;WD)"/>
    <protectedRange sqref="U72:U74" name="Datos_7_1" securityDescriptor="O:WDG:WDD:(A;;CC;;;WD)"/>
    <protectedRange sqref="V72:V74" name="Datos_8_1" securityDescriptor="O:WDG:WDD:(A;;CC;;;WD)"/>
    <protectedRange sqref="T75:T82" name="Datos_9_1" securityDescriptor="O:WDG:WDD:(A;;CC;;;WD)"/>
    <protectedRange sqref="U75:U78" name="Datos_10_1" securityDescriptor="O:WDG:WDD:(A;;CC;;;WD)"/>
    <protectedRange sqref="V75:V78" name="Datos_11_1" securityDescriptor="O:WDG:WDD:(A;;CC;;;WD)"/>
    <protectedRange sqref="U79:U82" name="Datos_12_1" securityDescriptor="O:WDG:WDD:(A;;CC;;;WD)"/>
    <protectedRange sqref="V79:V82" name="Datos_13_1" securityDescriptor="O:WDG:WDD:(A;;CC;;;WD)"/>
    <protectedRange sqref="T83:T84" name="Datos_14_1" securityDescriptor="O:WDG:WDD:(A;;CC;;;WD)"/>
    <protectedRange sqref="U83:U84" name="Datos_15_1" securityDescriptor="O:WDG:WDD:(A;;CC;;;WD)"/>
    <protectedRange sqref="V83:V84" name="Datos_16_1" securityDescriptor="O:WDG:WDD:(A;;CC;;;WD)"/>
    <protectedRange sqref="T85:T88" name="Datos_17_1" securityDescriptor="O:WDG:WDD:(A;;CC;;;WD)"/>
    <protectedRange sqref="U85:U88" name="Datos_18_1" securityDescriptor="O:WDG:WDD:(A;;CC;;;WD)"/>
    <protectedRange sqref="V85:V88" name="Datos_19_1" securityDescriptor="O:WDG:WDD:(A;;CC;;;WD)"/>
    <protectedRange sqref="T89:T92" name="Datos_20_1" securityDescriptor="O:WDG:WDD:(A;;CC;;;WD)"/>
    <protectedRange sqref="U89:U92" name="Datos_21_1" securityDescriptor="O:WDG:WDD:(A;;CC;;;WD)"/>
    <protectedRange sqref="V89:V92" name="Datos_22_1" securityDescriptor="O:WDG:WDD:(A;;CC;;;WD)"/>
    <protectedRange sqref="U47" name="Datos_27_1" securityDescriptor="O:WDG:WDD:(A;;CC;;;WD)"/>
    <protectedRange sqref="V47" name="Datos_28_1" securityDescriptor="O:WDG:WDD:(A;;CC;;;WD)"/>
    <protectedRange sqref="T47" name="Datos_29_1" securityDescriptor="O:WDG:WDD:(A;;CC;;;WD)"/>
    <protectedRange sqref="T48 T51" name="Datos_30_1" securityDescriptor="O:WDG:WDD:(A;;CC;;;WD)"/>
    <protectedRange sqref="U48 U51" name="Datos_31_1" securityDescriptor="O:WDG:WDD:(A;;CC;;;WD)"/>
    <protectedRange sqref="V48 V51" name="Datos_32_1" securityDescriptor="O:WDG:WDD:(A;;CC;;;WD)"/>
    <protectedRange sqref="U52:U53" name="Datos_34_1" securityDescriptor="O:WDG:WDD:(A;;CC;;;WD)"/>
    <protectedRange sqref="V52:V53" name="Datos_35_1" securityDescriptor="O:WDG:WDD:(A;;CC;;;WD)"/>
    <protectedRange sqref="U54:U56" name="Datos_36_1" securityDescriptor="O:WDG:WDD:(A;;CC;;;WD)"/>
    <protectedRange sqref="V54:V56" name="Datos_37_1" securityDescriptor="O:WDG:WDD:(A;;CC;;;WD)"/>
    <protectedRange sqref="T60:T65" name="Datos_38_1" securityDescriptor="O:WDG:WDD:(A;;CC;;;WD)"/>
    <protectedRange sqref="U57:U62" name="Datos_39_1" securityDescriptor="O:WDG:WDD:(A;;CC;;;WD)"/>
    <protectedRange sqref="V57:V62" name="Datos_40_1" securityDescriptor="O:WDG:WDD:(A;;CC;;;WD)"/>
  </protectedRanges>
  <autoFilter ref="A11:AD93" xr:uid="{00000000-0001-0000-0000-000000000000}">
    <filterColumn colId="28">
      <filters>
        <filter val="_x000a_Facultades_x000a_Vicerrectoría de Docencia"/>
        <filter val="_x000a_Facultades_x000a_Vicerrectoría de Docencia_x000a_Departamento de Adminisiones y Registros"/>
        <filter val="Facultades                                                                                 Vicerrrectoría Administrativa y Financiera _x000a_Jefe de Gestión Administrativa y Finaciera_x000a_Departamento de Extensio y Proyección Social_x000a_"/>
        <filter val="Rectoria _x000a_Vicerectoria de Investigaciones, extensión y proyección social._x000a_Facultades."/>
        <filter val="Secretaría General_x000a_Oficina de Egresados_x000a_Facultades_x000a_Programas Académicos"/>
        <filter val="Secretaría General_x000a_Oficina de Egresados_x000a_Facultades_x000a_Programas Académicos_x000a_"/>
        <filter val="Vicerrectoría de Bienestar_x000a_Departamento de Desarrllo Humano Integral_x000a_Facultades"/>
        <filter val="Vicerrectoría de Docencia (Proceso de Formación Docente)_x000a_Facultades_x000a_Consejo Académico"/>
        <filter val="Vicerrectoría de Docencia (Proceso de Formación Docente)_x000a_Facultades_x000a_Oficina de Relaciones Internacionales e Interinstitucionales_x000a_"/>
        <filter val="Vicerrectoría de Docencia (Proceso de Formación Docente)_x000a_Facultades_x000a_Oficina de Relaciones Internacionales e Interinstitucionales_x000a_Programa de multilingüismo_x000a_"/>
        <filter val="Vicerrectoría de Docencia_x000a_Facultades"/>
        <filter val="Vicerrectoría de Docencia_x000a_Facultades_x000a_"/>
        <filter val="Vicerrectoría de Docencia_x000a_Facultades_x000a_Consejo Académico_x000a_Consejo Superior"/>
        <filter val="Vicerrectoría de Docencia_x000a_Facultades_x000a_Departamento de Adminisiones y Registros"/>
        <filter val="Vicerrectoría de Docencia_x000a_Facultades_x000a_Oficina de Relaciones Interistitucionales e Internacionales"/>
        <filter val="Vicerrectoría de Docencia_x000a_Facultades_x000a_Vicerrectoría de Docencia_x000a_Departamento de Adminisiones y Registros"/>
        <filter val="Vicerrectoría de Investigación, Extensión y Proyección Social _x000a_Departamento de Extensión y Proyección Social y la Vicerrectoría _x000a_Facultades"/>
      </filters>
    </filterColumn>
  </autoFilter>
  <dataConsolidate/>
  <mergeCells count="360">
    <mergeCell ref="I12:I13"/>
    <mergeCell ref="J12:J13"/>
    <mergeCell ref="A12:A13"/>
    <mergeCell ref="B12:B13"/>
    <mergeCell ref="C12:C13"/>
    <mergeCell ref="D12:D13"/>
    <mergeCell ref="E12:E13"/>
    <mergeCell ref="A1:AC3"/>
    <mergeCell ref="A4:AD4"/>
    <mergeCell ref="E10:I10"/>
    <mergeCell ref="B5:G5"/>
    <mergeCell ref="T10:V10"/>
    <mergeCell ref="E7:F7"/>
    <mergeCell ref="E8:F8"/>
    <mergeCell ref="P14:P15"/>
    <mergeCell ref="Q14:Q15"/>
    <mergeCell ref="R14:R15"/>
    <mergeCell ref="S14:S15"/>
    <mergeCell ref="T14:T15"/>
    <mergeCell ref="K12:K13"/>
    <mergeCell ref="W12:W13"/>
    <mergeCell ref="X12:X13"/>
    <mergeCell ref="A14:A16"/>
    <mergeCell ref="B14:B16"/>
    <mergeCell ref="C14:C16"/>
    <mergeCell ref="E14:E16"/>
    <mergeCell ref="F14:F16"/>
    <mergeCell ref="G14:G16"/>
    <mergeCell ref="H14:H16"/>
    <mergeCell ref="I14:I16"/>
    <mergeCell ref="J14:J16"/>
    <mergeCell ref="K14:K16"/>
    <mergeCell ref="M14:M15"/>
    <mergeCell ref="N14:N15"/>
    <mergeCell ref="O14:O15"/>
    <mergeCell ref="F12:F13"/>
    <mergeCell ref="G12:G13"/>
    <mergeCell ref="H12:H13"/>
    <mergeCell ref="Z14:Z15"/>
    <mergeCell ref="AA14:AA15"/>
    <mergeCell ref="AB14:AB15"/>
    <mergeCell ref="AC14:AC15"/>
    <mergeCell ref="AD14:AD15"/>
    <mergeCell ref="U14:U15"/>
    <mergeCell ref="V14:V15"/>
    <mergeCell ref="W14:W15"/>
    <mergeCell ref="X14:X15"/>
    <mergeCell ref="Y14:Y15"/>
    <mergeCell ref="H21:H23"/>
    <mergeCell ref="I21:I23"/>
    <mergeCell ref="J21:J23"/>
    <mergeCell ref="A21:A23"/>
    <mergeCell ref="B21:B23"/>
    <mergeCell ref="C21:C23"/>
    <mergeCell ref="D21:D23"/>
    <mergeCell ref="E21:E23"/>
    <mergeCell ref="Y16:Y17"/>
    <mergeCell ref="A17:A20"/>
    <mergeCell ref="B17:B20"/>
    <mergeCell ref="C17:C20"/>
    <mergeCell ref="D17:D20"/>
    <mergeCell ref="E17:E20"/>
    <mergeCell ref="F17:F20"/>
    <mergeCell ref="G17:G20"/>
    <mergeCell ref="H17:H20"/>
    <mergeCell ref="I17:I20"/>
    <mergeCell ref="J17:J20"/>
    <mergeCell ref="K17:K20"/>
    <mergeCell ref="W17:W20"/>
    <mergeCell ref="X17:X20"/>
    <mergeCell ref="J28:J30"/>
    <mergeCell ref="A28:A30"/>
    <mergeCell ref="B28:B30"/>
    <mergeCell ref="C28:C30"/>
    <mergeCell ref="D28:D30"/>
    <mergeCell ref="E28:E30"/>
    <mergeCell ref="K21:K23"/>
    <mergeCell ref="W21:W23"/>
    <mergeCell ref="X21:X23"/>
    <mergeCell ref="A24:A27"/>
    <mergeCell ref="B24:B27"/>
    <mergeCell ref="C24:C27"/>
    <mergeCell ref="D24:D27"/>
    <mergeCell ref="E24:E27"/>
    <mergeCell ref="F24:F27"/>
    <mergeCell ref="G24:G27"/>
    <mergeCell ref="H24:H27"/>
    <mergeCell ref="I24:I27"/>
    <mergeCell ref="J24:J27"/>
    <mergeCell ref="K24:K27"/>
    <mergeCell ref="W24:W27"/>
    <mergeCell ref="X24:X27"/>
    <mergeCell ref="F21:F23"/>
    <mergeCell ref="G21:G23"/>
    <mergeCell ref="B35:B38"/>
    <mergeCell ref="C35:C38"/>
    <mergeCell ref="D35:D38"/>
    <mergeCell ref="E35:E38"/>
    <mergeCell ref="K28:K30"/>
    <mergeCell ref="W28:W30"/>
    <mergeCell ref="X28:X30"/>
    <mergeCell ref="A31:A34"/>
    <mergeCell ref="B31:B34"/>
    <mergeCell ref="C31:C34"/>
    <mergeCell ref="D31:D34"/>
    <mergeCell ref="E31:E34"/>
    <mergeCell ref="F31:F34"/>
    <mergeCell ref="G31:G34"/>
    <mergeCell ref="H31:H34"/>
    <mergeCell ref="I31:I34"/>
    <mergeCell ref="J31:J34"/>
    <mergeCell ref="K31:K34"/>
    <mergeCell ref="W31:W34"/>
    <mergeCell ref="X31:X34"/>
    <mergeCell ref="F28:F30"/>
    <mergeCell ref="G28:G30"/>
    <mergeCell ref="H28:H30"/>
    <mergeCell ref="I28:I30"/>
    <mergeCell ref="D42:D43"/>
    <mergeCell ref="E42:E43"/>
    <mergeCell ref="K35:K38"/>
    <mergeCell ref="W35:W38"/>
    <mergeCell ref="X35:X38"/>
    <mergeCell ref="A39:A41"/>
    <mergeCell ref="B39:B41"/>
    <mergeCell ref="C39:C41"/>
    <mergeCell ref="D39:D41"/>
    <mergeCell ref="E39:E41"/>
    <mergeCell ref="F39:F41"/>
    <mergeCell ref="G39:G41"/>
    <mergeCell ref="H39:H41"/>
    <mergeCell ref="I39:I41"/>
    <mergeCell ref="J39:J41"/>
    <mergeCell ref="K39:K41"/>
    <mergeCell ref="W39:W41"/>
    <mergeCell ref="X39:X41"/>
    <mergeCell ref="F35:F38"/>
    <mergeCell ref="G35:G38"/>
    <mergeCell ref="H35:H38"/>
    <mergeCell ref="I35:I38"/>
    <mergeCell ref="J35:J38"/>
    <mergeCell ref="A35:A38"/>
    <mergeCell ref="K42:K43"/>
    <mergeCell ref="W42:W43"/>
    <mergeCell ref="X42:X43"/>
    <mergeCell ref="A44:A46"/>
    <mergeCell ref="B44:B46"/>
    <mergeCell ref="C44:C46"/>
    <mergeCell ref="D44:D46"/>
    <mergeCell ref="E44:E46"/>
    <mergeCell ref="F44:F46"/>
    <mergeCell ref="G44:G46"/>
    <mergeCell ref="H44:H46"/>
    <mergeCell ref="I44:I46"/>
    <mergeCell ref="J44:J46"/>
    <mergeCell ref="K44:K46"/>
    <mergeCell ref="W44:W46"/>
    <mergeCell ref="X44:X46"/>
    <mergeCell ref="F42:F43"/>
    <mergeCell ref="G42:G43"/>
    <mergeCell ref="H42:H43"/>
    <mergeCell ref="I42:I43"/>
    <mergeCell ref="J42:J43"/>
    <mergeCell ref="A42:A43"/>
    <mergeCell ref="B42:B43"/>
    <mergeCell ref="C42:C43"/>
    <mergeCell ref="K48:K51"/>
    <mergeCell ref="W48:W51"/>
    <mergeCell ref="X48:X51"/>
    <mergeCell ref="A50:A51"/>
    <mergeCell ref="B50:B51"/>
    <mergeCell ref="F48:F51"/>
    <mergeCell ref="G48:G51"/>
    <mergeCell ref="H48:H51"/>
    <mergeCell ref="I48:I51"/>
    <mergeCell ref="J48:J51"/>
    <mergeCell ref="A48:A49"/>
    <mergeCell ref="B48:B49"/>
    <mergeCell ref="C48:C51"/>
    <mergeCell ref="D48:D51"/>
    <mergeCell ref="E48:E51"/>
    <mergeCell ref="W52:W53"/>
    <mergeCell ref="X52:X53"/>
    <mergeCell ref="A54:A56"/>
    <mergeCell ref="B54:B56"/>
    <mergeCell ref="C54:C56"/>
    <mergeCell ref="D54:D56"/>
    <mergeCell ref="E54:E56"/>
    <mergeCell ref="F54:F56"/>
    <mergeCell ref="G54:G56"/>
    <mergeCell ref="H54:H56"/>
    <mergeCell ref="I54:I56"/>
    <mergeCell ref="J54:J56"/>
    <mergeCell ref="K54:K56"/>
    <mergeCell ref="W54:W56"/>
    <mergeCell ref="X54:X56"/>
    <mergeCell ref="F52:F53"/>
    <mergeCell ref="G52:G53"/>
    <mergeCell ref="H52:H53"/>
    <mergeCell ref="I52:I53"/>
    <mergeCell ref="J52:J53"/>
    <mergeCell ref="A52:A53"/>
    <mergeCell ref="B52:B53"/>
    <mergeCell ref="C52:C53"/>
    <mergeCell ref="D52:D53"/>
    <mergeCell ref="H57:H59"/>
    <mergeCell ref="I57:I59"/>
    <mergeCell ref="J57:J59"/>
    <mergeCell ref="A57:A59"/>
    <mergeCell ref="B57:B59"/>
    <mergeCell ref="C57:C59"/>
    <mergeCell ref="D57:D59"/>
    <mergeCell ref="E57:E59"/>
    <mergeCell ref="K52:K53"/>
    <mergeCell ref="E52:E53"/>
    <mergeCell ref="K63:K64"/>
    <mergeCell ref="A63:A65"/>
    <mergeCell ref="B63:B65"/>
    <mergeCell ref="C63:C64"/>
    <mergeCell ref="E63:E64"/>
    <mergeCell ref="F63:F64"/>
    <mergeCell ref="K57:K59"/>
    <mergeCell ref="W57:W59"/>
    <mergeCell ref="X57:X59"/>
    <mergeCell ref="A60:A62"/>
    <mergeCell ref="B60:B62"/>
    <mergeCell ref="C60:C62"/>
    <mergeCell ref="D60:D62"/>
    <mergeCell ref="E60:E62"/>
    <mergeCell ref="F60:F62"/>
    <mergeCell ref="G60:G62"/>
    <mergeCell ref="H60:H62"/>
    <mergeCell ref="I60:I62"/>
    <mergeCell ref="J60:J62"/>
    <mergeCell ref="K60:K62"/>
    <mergeCell ref="W60:W62"/>
    <mergeCell ref="X60:X62"/>
    <mergeCell ref="F57:F59"/>
    <mergeCell ref="G57:G59"/>
    <mergeCell ref="H66:H67"/>
    <mergeCell ref="I66:I67"/>
    <mergeCell ref="J66:J67"/>
    <mergeCell ref="A66:A67"/>
    <mergeCell ref="B66:B67"/>
    <mergeCell ref="C66:C67"/>
    <mergeCell ref="D66:D67"/>
    <mergeCell ref="E66:E67"/>
    <mergeCell ref="G63:G64"/>
    <mergeCell ref="H63:H64"/>
    <mergeCell ref="I63:I64"/>
    <mergeCell ref="J63:J64"/>
    <mergeCell ref="J70:J71"/>
    <mergeCell ref="A70:A71"/>
    <mergeCell ref="B70:B71"/>
    <mergeCell ref="C70:C71"/>
    <mergeCell ref="D70:D71"/>
    <mergeCell ref="E70:E71"/>
    <mergeCell ref="K66:K67"/>
    <mergeCell ref="W66:W67"/>
    <mergeCell ref="X66:X67"/>
    <mergeCell ref="A68:A69"/>
    <mergeCell ref="B68:B69"/>
    <mergeCell ref="C68:C69"/>
    <mergeCell ref="D68:D69"/>
    <mergeCell ref="E68:E69"/>
    <mergeCell ref="F68:F69"/>
    <mergeCell ref="G68:G69"/>
    <mergeCell ref="H68:H69"/>
    <mergeCell ref="I68:I69"/>
    <mergeCell ref="J68:J69"/>
    <mergeCell ref="K68:K69"/>
    <mergeCell ref="W68:W69"/>
    <mergeCell ref="X68:X69"/>
    <mergeCell ref="F66:F67"/>
    <mergeCell ref="G66:G67"/>
    <mergeCell ref="B75:B78"/>
    <mergeCell ref="C75:C78"/>
    <mergeCell ref="D75:D78"/>
    <mergeCell ref="E75:E78"/>
    <mergeCell ref="K70:K71"/>
    <mergeCell ref="W70:W71"/>
    <mergeCell ref="X70:X71"/>
    <mergeCell ref="A72:A74"/>
    <mergeCell ref="B72:B74"/>
    <mergeCell ref="C72:C74"/>
    <mergeCell ref="D72:D74"/>
    <mergeCell ref="E72:E74"/>
    <mergeCell ref="F72:F74"/>
    <mergeCell ref="G72:G74"/>
    <mergeCell ref="H72:H74"/>
    <mergeCell ref="I72:I74"/>
    <mergeCell ref="J72:J74"/>
    <mergeCell ref="K72:K74"/>
    <mergeCell ref="W72:W74"/>
    <mergeCell ref="X72:X74"/>
    <mergeCell ref="F70:F71"/>
    <mergeCell ref="G70:G71"/>
    <mergeCell ref="H70:H71"/>
    <mergeCell ref="I70:I71"/>
    <mergeCell ref="D83:D84"/>
    <mergeCell ref="E83:E84"/>
    <mergeCell ref="K75:K78"/>
    <mergeCell ref="W75:W78"/>
    <mergeCell ref="X75:X78"/>
    <mergeCell ref="A79:A82"/>
    <mergeCell ref="B79:B82"/>
    <mergeCell ref="C79:C82"/>
    <mergeCell ref="D79:D82"/>
    <mergeCell ref="E79:E82"/>
    <mergeCell ref="F79:F82"/>
    <mergeCell ref="G79:G82"/>
    <mergeCell ref="H79:H82"/>
    <mergeCell ref="I79:I82"/>
    <mergeCell ref="J79:J82"/>
    <mergeCell ref="K79:K82"/>
    <mergeCell ref="W79:W82"/>
    <mergeCell ref="X79:X82"/>
    <mergeCell ref="F75:F78"/>
    <mergeCell ref="G75:G78"/>
    <mergeCell ref="H75:H78"/>
    <mergeCell ref="I75:I78"/>
    <mergeCell ref="J75:J78"/>
    <mergeCell ref="A75:A78"/>
    <mergeCell ref="K83:K84"/>
    <mergeCell ref="W83:W84"/>
    <mergeCell ref="X83:X84"/>
    <mergeCell ref="A85:A88"/>
    <mergeCell ref="B85:B88"/>
    <mergeCell ref="C85:C88"/>
    <mergeCell ref="D85:D88"/>
    <mergeCell ref="E85:E88"/>
    <mergeCell ref="F85:F88"/>
    <mergeCell ref="G85:G88"/>
    <mergeCell ref="H85:H88"/>
    <mergeCell ref="I85:I88"/>
    <mergeCell ref="J85:J88"/>
    <mergeCell ref="K85:K88"/>
    <mergeCell ref="W85:W88"/>
    <mergeCell ref="X85:X88"/>
    <mergeCell ref="F83:F84"/>
    <mergeCell ref="G83:G84"/>
    <mergeCell ref="H83:H84"/>
    <mergeCell ref="I83:I84"/>
    <mergeCell ref="J83:J84"/>
    <mergeCell ref="A83:A84"/>
    <mergeCell ref="B83:B84"/>
    <mergeCell ref="C83:C84"/>
    <mergeCell ref="K89:K92"/>
    <mergeCell ref="W89:W92"/>
    <mergeCell ref="X89:X92"/>
    <mergeCell ref="F89:F92"/>
    <mergeCell ref="G89:G92"/>
    <mergeCell ref="H89:H92"/>
    <mergeCell ref="I89:I92"/>
    <mergeCell ref="J89:J92"/>
    <mergeCell ref="A89:A92"/>
    <mergeCell ref="B89:B92"/>
    <mergeCell ref="C89:C92"/>
    <mergeCell ref="D89:D92"/>
    <mergeCell ref="E89:E92"/>
  </mergeCells>
  <dataValidations count="8">
    <dataValidation type="list" allowBlank="1" showInputMessage="1" showErrorMessage="1" sqref="X28 U35:V41 X24 U12:U13 V12:V14 U16:V31 V63:V65" xr:uid="{09924477-CED4-449B-A3A1-6E5EB62BB9F5}">
      <formula1>INDIRECT(T12)</formula1>
    </dataValidation>
    <dataValidation type="list" allowBlank="1" showInputMessage="1" showErrorMessage="1" sqref="A12 A17 A21:A22 A24 A28 A31 A35 A39 A42 A44 A52 A54 A57 A60 A66 A68 A70 A72 A75 A79:A80 A83 A85 A89 A47:A48 A50" xr:uid="{AF4BDDA5-17B0-477A-87D0-FFA24A1B3ABE}">
      <formula1>FACTOR</formula1>
    </dataValidation>
    <dataValidation type="list" allowBlank="1" showInputMessage="1" showErrorMessage="1" sqref="B12 B17 B21:B22 B24 B28 B31 B35 B39 B44 B42 B47:B48 B52 B54 B57 B60 B66 B68 B70 B72 B75 B79:B80 B83 B85 B89" xr:uid="{376A0D14-75A8-45DA-9E07-21985258A4C3}">
      <formula1>INDIRECT(#REF!)</formula1>
    </dataValidation>
    <dataValidation type="list" allowBlank="1" showInputMessage="1" showErrorMessage="1" sqref="T66:T71 T52:T59 T35:T46 T12:T14 T16:T31" xr:uid="{1F551F77-10CB-4451-A84C-F5810ADB58C2}">
      <formula1>Linea</formula1>
    </dataValidation>
    <dataValidation type="list" allowBlank="1" showInputMessage="1" showErrorMessage="1" sqref="T32:T34 T47:T51 T60:T65 T72:T92" xr:uid="{AD009D97-32A9-46B4-B535-BE27A14B549D}">
      <formula1>lin</formula1>
    </dataValidation>
    <dataValidation type="list" allowBlank="1" showInputMessage="1" showErrorMessage="1" sqref="O12:O14 O16:O92" xr:uid="{0B046FE7-793B-48C2-822F-7B3B5946908D}">
      <formula1>"Corto Plazo,Mediano Plazo,Largo Plazo"</formula1>
    </dataValidation>
    <dataValidation type="list" allowBlank="1" showInputMessage="1" showErrorMessage="1" sqref="AB12:AB14 AB16:AB92" xr:uid="{57F6876A-48F8-4934-B247-025E5D542AE1}">
      <formula1>"Recursos propios del Programa,Recursos adicionales de inversión"</formula1>
    </dataValidation>
    <dataValidation type="list" allowBlank="1" showInputMessage="1" showErrorMessage="1" sqref="U14" xr:uid="{3F32ECA1-4732-46E7-AE11-DBC778E3F6DF}">
      <formula1>INDIRECT(T15)</formula1>
    </dataValidation>
  </dataValidations>
  <hyperlinks>
    <hyperlink ref="AD12" r:id="rId1" xr:uid="{40B335D6-7F2A-48AD-97DB-EF051B977E6F}"/>
    <hyperlink ref="AD13" r:id="rId2" xr:uid="{4BC3C1F7-2CEE-4211-9923-F36C28AD93C4}"/>
    <hyperlink ref="AD21" r:id="rId3" display="planeacion@mail.uniatlantico.edu.co " xr:uid="{C8E77716-F1FA-4EBB-B658-02434CB59E84}"/>
    <hyperlink ref="AD22" r:id="rId4" display="planeacion@mail.uniatlantico.edu.co " xr:uid="{8ABD7E6B-958F-48F7-BF87-B2318A03B1FB}"/>
    <hyperlink ref="AD23" r:id="rId5" display="planeacion@mail.uniatlantico.edu.co " xr:uid="{5A8DA8FA-84E4-450B-97EE-974F265DCB14}"/>
    <hyperlink ref="AD27" r:id="rId6" xr:uid="{B6CA0C40-DDD9-4FF3-AFD8-EC7DA4CB41C9}"/>
    <hyperlink ref="AD20" r:id="rId7" xr:uid="{BBD80C5C-234A-4C1B-9561-48E2AC4EB114}"/>
    <hyperlink ref="AD19" r:id="rId8" xr:uid="{4CABDFBC-8C05-4437-80BB-BFD8FF3A290F}"/>
    <hyperlink ref="AD18" r:id="rId9" xr:uid="{B717B59E-621E-4B36-A7D8-2B5FAC232810}"/>
    <hyperlink ref="AD17" r:id="rId10" xr:uid="{614ECD75-3157-4C26-84E1-CB8087620DB1}"/>
    <hyperlink ref="AD14" r:id="rId11" xr:uid="{5AE273A2-D2AA-4C23-B480-8EDD82AF7399}"/>
    <hyperlink ref="AD16" r:id="rId12" xr:uid="{C41683C6-4C9E-4933-9CDF-6157856295B5}"/>
    <hyperlink ref="AD31" r:id="rId13" xr:uid="{C8FBA2C8-CF3B-40BE-B022-1A566AC7501B}"/>
    <hyperlink ref="AD32" r:id="rId14" xr:uid="{1671C69B-9759-4B56-AD55-957A39B402F1}"/>
    <hyperlink ref="AD33" r:id="rId15" xr:uid="{3098A73F-B9F0-4A46-94E0-011634AD941A}"/>
    <hyperlink ref="AD34" r:id="rId16" xr:uid="{29E90F42-4828-4BA1-BD5B-D6E0C785B197}"/>
    <hyperlink ref="AD44" r:id="rId17" xr:uid="{959045FD-BC8C-4A3F-A951-948EBC3EA4F2}"/>
    <hyperlink ref="AD45" r:id="rId18" display="centralcurricular@mail.uniatlantico.edu.co " xr:uid="{85977EA1-286F-4BDA-B907-16923383522C}"/>
    <hyperlink ref="AD46" r:id="rId19" display="vicedocencia@mail.uniatlantico.edu.co" xr:uid="{A743573B-3BE7-4A43-A31E-BFB01316B7D1}"/>
    <hyperlink ref="AD47" r:id="rId20" display="investigaciones@mail.uniatlantico.edu.co " xr:uid="{460AF6E1-883D-4561-886B-1032630964B6}"/>
    <hyperlink ref="AD48" r:id="rId21" display="investigaciones@mail.uniatlantico.edu.co " xr:uid="{AC6F7F1E-5CFD-4828-B08C-8B34C0A25AF4}"/>
    <hyperlink ref="AD49" r:id="rId22" display="investigaciones@mail.uniatlantico.edu.co " xr:uid="{7C94EBAC-EC58-4203-AFEF-584E7C60E07D}"/>
    <hyperlink ref="AD50" r:id="rId23" display="investigaciones@mail.uniatlantico.edu.co " xr:uid="{34E0B0ED-09F6-4223-8678-F260480063EB}"/>
    <hyperlink ref="AD51" r:id="rId24" display="investigaciones@mail.uniatlantico.edu.co " xr:uid="{AF9DC065-C196-42A1-B713-A30743DD59FB}"/>
    <hyperlink ref="AD52" r:id="rId25" xr:uid="{48CD5CC0-9D53-4545-9104-C37056D2511D}"/>
    <hyperlink ref="AD53" r:id="rId26" xr:uid="{2FDD2218-57BE-459D-AD40-EFE19AC78B6F}"/>
    <hyperlink ref="AD54" r:id="rId27" display="internacionales@mail.uniatlantico.edu.co " xr:uid="{CEE526B2-E50C-463B-85D0-50D9316FDE9B}"/>
    <hyperlink ref="AD55" r:id="rId28" display="internacionales@mail.uniatlantico.edu.co " xr:uid="{E02BDC1E-0A1D-4ED1-9F60-5581D692B82E}"/>
    <hyperlink ref="AD56" r:id="rId29" display="internacionales@mail.uniatlantico.edu.co " xr:uid="{E0BA9644-A52B-4871-9F6B-36A0B90D930B}"/>
    <hyperlink ref="AD57" r:id="rId30" display="investigaciones@mail.uniatlantico.edu.co " xr:uid="{6239E224-D8A1-42C6-9F35-04EC8D207241}"/>
    <hyperlink ref="AD58" r:id="rId31" display="investigaciones@mail.uniatlantico.edu.co " xr:uid="{54513098-DD1A-4349-95DB-6BB81668BF81}"/>
    <hyperlink ref="AD59" r:id="rId32" display="investigaciones@mail.uniatlantico.edu.co " xr:uid="{635DAD6D-A1A9-4CD0-BCAA-ABC3795947FD}"/>
    <hyperlink ref="AD60" r:id="rId33" display="investigaciones@mail.uniatlantico.edu.co " xr:uid="{F14F262B-53C5-4E21-A3FC-73AE40CB3392}"/>
    <hyperlink ref="AD61" r:id="rId34" display="investigaciones@mail.uniatlantico.edu.co " xr:uid="{238711F3-9506-4D83-82AE-8EE907DAA495}"/>
    <hyperlink ref="AD62" r:id="rId35" display="investigaciones@mail.uniatlantico.edu.co " xr:uid="{D054C7CC-1A47-4463-9120-F2B71C7ECF2C}"/>
    <hyperlink ref="AD66" r:id="rId36" xr:uid="{AB833172-3335-4FE6-8752-42196FB093AF}"/>
    <hyperlink ref="AD70" r:id="rId37" xr:uid="{B8C81CE5-43CD-4AFB-B756-2567007C8CC5}"/>
    <hyperlink ref="AD71" r:id="rId38" xr:uid="{433854E2-1FAD-44A2-B520-1206AFEFFCCB}"/>
    <hyperlink ref="AD72" r:id="rId39" display="vicedocencia@mail.uniatlantico.edu.co _x000a_" xr:uid="{0362E109-DF6C-4527-B4A1-043CD578D56D}"/>
    <hyperlink ref="AD73" r:id="rId40" display="vicedocencia@mail.uniatlantico.edu.co _x000a_" xr:uid="{B827CDF8-AF14-44F7-9CCF-CA987E6D9EAE}"/>
    <hyperlink ref="AD74" r:id="rId41" display="vicedocencia@mail.uniatlantico.edu.co _x000a_" xr:uid="{49659894-495C-4172-AD12-91F11DAAA8E5}"/>
  </hyperlinks>
  <pageMargins left="0.25" right="0.25" top="0.75" bottom="0.75" header="0.3" footer="0.3"/>
  <pageSetup paperSize="9" scale="12" firstPageNumber="0" orientation="landscape" horizontalDpi="300" verticalDpi="300" r:id="rId42"/>
  <drawing r:id="rId43"/>
  <legacyDrawing r:id="rId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CEDA1-46F8-4680-B37C-246E4EDB219D}">
  <sheetPr>
    <tabColor theme="5" tint="-0.249977111117893"/>
    <pageSetUpPr fitToPage="1"/>
  </sheetPr>
  <dimension ref="A1:L87"/>
  <sheetViews>
    <sheetView showGridLines="0" tabSelected="1" zoomScaleNormal="100" zoomScaleSheetLayoutView="80" workbookViewId="0">
      <pane ySplit="6" topLeftCell="A34" activePane="bottomLeft" state="frozen"/>
      <selection pane="bottomLeft" activeCell="I38" sqref="I38"/>
    </sheetView>
  </sheetViews>
  <sheetFormatPr baseColWidth="10" defaultColWidth="8.875" defaultRowHeight="91.5" customHeight="1" x14ac:dyDescent="0.2"/>
  <cols>
    <col min="1" max="1" width="68.875" style="95" customWidth="1"/>
    <col min="2" max="2" width="55.625" style="97" customWidth="1"/>
    <col min="3" max="4" width="50.625" style="97" customWidth="1"/>
    <col min="5" max="5" width="24.875" style="95" customWidth="1"/>
    <col min="6" max="6" width="32.5" style="95" customWidth="1"/>
    <col min="7" max="7" width="30.5" style="97" customWidth="1"/>
    <col min="8" max="9" width="11.875" style="97" customWidth="1"/>
    <col min="10" max="10" width="20" style="95" customWidth="1"/>
    <col min="11" max="11" width="11.875" style="95" customWidth="1"/>
    <col min="12" max="12" width="13.125" style="95" customWidth="1"/>
    <col min="13" max="16384" width="8.875" style="95"/>
  </cols>
  <sheetData>
    <row r="1" spans="1:12" ht="24.95" customHeight="1" x14ac:dyDescent="0.2">
      <c r="A1" s="176"/>
      <c r="B1" s="177"/>
      <c r="C1" s="177"/>
      <c r="D1" s="177"/>
      <c r="E1" s="177"/>
      <c r="F1" s="177"/>
      <c r="G1" s="177"/>
      <c r="H1" s="177"/>
      <c r="I1" s="177"/>
      <c r="J1" s="178"/>
      <c r="K1" s="92" t="s">
        <v>362</v>
      </c>
      <c r="L1" s="106"/>
    </row>
    <row r="2" spans="1:12" ht="24.75" customHeight="1" x14ac:dyDescent="0.2">
      <c r="A2" s="179"/>
      <c r="B2" s="180"/>
      <c r="C2" s="180"/>
      <c r="D2" s="180"/>
      <c r="E2" s="180"/>
      <c r="F2" s="180"/>
      <c r="G2" s="180"/>
      <c r="H2" s="180"/>
      <c r="I2" s="180"/>
      <c r="J2" s="181"/>
      <c r="K2" s="92" t="s">
        <v>364</v>
      </c>
      <c r="L2" s="106"/>
    </row>
    <row r="3" spans="1:12" ht="24" customHeight="1" x14ac:dyDescent="0.2">
      <c r="A3" s="182"/>
      <c r="B3" s="183"/>
      <c r="C3" s="183"/>
      <c r="D3" s="183"/>
      <c r="E3" s="183"/>
      <c r="F3" s="183"/>
      <c r="G3" s="183"/>
      <c r="H3" s="183"/>
      <c r="I3" s="183"/>
      <c r="J3" s="184"/>
      <c r="K3" s="93" t="s">
        <v>368</v>
      </c>
      <c r="L3" s="106"/>
    </row>
    <row r="4" spans="1:12" ht="21" customHeight="1" x14ac:dyDescent="0.2">
      <c r="A4" s="173" t="s">
        <v>367</v>
      </c>
      <c r="B4" s="174"/>
      <c r="C4" s="174"/>
      <c r="D4" s="174"/>
      <c r="E4" s="174"/>
      <c r="F4" s="174"/>
      <c r="G4" s="174"/>
      <c r="H4" s="174"/>
      <c r="I4" s="174"/>
      <c r="J4" s="174"/>
      <c r="K4" s="174"/>
      <c r="L4" s="175"/>
    </row>
    <row r="5" spans="1:12" ht="21" customHeight="1" x14ac:dyDescent="0.2">
      <c r="A5" s="107"/>
      <c r="B5" s="107"/>
      <c r="C5" s="107"/>
      <c r="D5" s="107"/>
      <c r="E5" s="107"/>
      <c r="F5" s="107"/>
      <c r="G5" s="151"/>
      <c r="H5" s="151"/>
      <c r="I5" s="151"/>
      <c r="J5" s="107"/>
      <c r="K5" s="107"/>
      <c r="L5" s="107"/>
    </row>
    <row r="6" spans="1:12" s="104" customFormat="1" ht="50.1" customHeight="1" x14ac:dyDescent="0.2">
      <c r="A6" s="99" t="s">
        <v>15</v>
      </c>
      <c r="B6" s="99" t="s">
        <v>17</v>
      </c>
      <c r="C6" s="103" t="s">
        <v>34</v>
      </c>
      <c r="D6" s="102" t="s">
        <v>20</v>
      </c>
      <c r="E6" s="99" t="s">
        <v>22</v>
      </c>
      <c r="F6" s="99" t="s">
        <v>23</v>
      </c>
      <c r="G6" s="109" t="s">
        <v>369</v>
      </c>
      <c r="H6" s="109" t="s">
        <v>365</v>
      </c>
      <c r="I6" s="109" t="s">
        <v>371</v>
      </c>
      <c r="J6" s="110" t="s">
        <v>370</v>
      </c>
      <c r="K6" s="110" t="s">
        <v>366</v>
      </c>
      <c r="L6" s="110" t="s">
        <v>372</v>
      </c>
    </row>
    <row r="7" spans="1:12" ht="30" customHeight="1" x14ac:dyDescent="0.2">
      <c r="A7" s="170" t="s">
        <v>376</v>
      </c>
      <c r="B7" s="126" t="s">
        <v>377</v>
      </c>
      <c r="C7" s="126" t="s">
        <v>386</v>
      </c>
      <c r="D7" s="127" t="s">
        <v>379</v>
      </c>
      <c r="E7" s="128">
        <v>45809</v>
      </c>
      <c r="F7" s="128">
        <v>46631</v>
      </c>
      <c r="G7" s="108"/>
      <c r="H7" s="108"/>
      <c r="I7" s="108"/>
      <c r="J7" s="108"/>
      <c r="K7" s="108"/>
      <c r="L7" s="108"/>
    </row>
    <row r="8" spans="1:12" ht="30" customHeight="1" x14ac:dyDescent="0.2">
      <c r="A8" s="172"/>
      <c r="B8" s="129" t="s">
        <v>388</v>
      </c>
      <c r="C8" s="129" t="s">
        <v>386</v>
      </c>
      <c r="D8" s="130" t="s">
        <v>379</v>
      </c>
      <c r="E8" s="131">
        <v>45809</v>
      </c>
      <c r="F8" s="131">
        <v>46631</v>
      </c>
      <c r="G8" s="106"/>
      <c r="H8" s="106"/>
      <c r="I8" s="106"/>
      <c r="J8" s="106"/>
      <c r="K8" s="106"/>
      <c r="L8" s="106"/>
    </row>
    <row r="9" spans="1:12" ht="30" customHeight="1" x14ac:dyDescent="0.2">
      <c r="A9" s="170" t="s">
        <v>392</v>
      </c>
      <c r="B9" s="170" t="s">
        <v>393</v>
      </c>
      <c r="C9" s="170" t="s">
        <v>397</v>
      </c>
      <c r="D9" s="185" t="s">
        <v>395</v>
      </c>
      <c r="E9" s="187">
        <v>45809</v>
      </c>
      <c r="F9" s="187">
        <v>46631</v>
      </c>
      <c r="G9" s="106"/>
      <c r="H9" s="106"/>
      <c r="I9" s="94"/>
      <c r="J9" s="106"/>
      <c r="K9" s="106"/>
      <c r="L9" s="106"/>
    </row>
    <row r="10" spans="1:12" ht="30" customHeight="1" x14ac:dyDescent="0.2">
      <c r="A10" s="171"/>
      <c r="B10" s="172"/>
      <c r="C10" s="172"/>
      <c r="D10" s="186"/>
      <c r="E10" s="188"/>
      <c r="F10" s="188"/>
      <c r="G10" s="106"/>
      <c r="H10" s="106"/>
      <c r="I10" s="94"/>
      <c r="J10" s="106"/>
      <c r="K10" s="106"/>
      <c r="L10" s="106"/>
    </row>
    <row r="11" spans="1:12" ht="30" customHeight="1" x14ac:dyDescent="0.2">
      <c r="A11" s="172"/>
      <c r="B11" s="129" t="s">
        <v>399</v>
      </c>
      <c r="C11" s="129" t="s">
        <v>397</v>
      </c>
      <c r="D11" s="130" t="s">
        <v>379</v>
      </c>
      <c r="E11" s="131">
        <v>45717</v>
      </c>
      <c r="F11" s="131">
        <v>47362</v>
      </c>
      <c r="G11" s="106"/>
      <c r="H11" s="106"/>
      <c r="I11" s="106"/>
      <c r="J11" s="106"/>
      <c r="K11" s="106"/>
      <c r="L11" s="106"/>
    </row>
    <row r="12" spans="1:12" ht="30" customHeight="1" x14ac:dyDescent="0.2">
      <c r="A12" s="170" t="s">
        <v>403</v>
      </c>
      <c r="B12" s="129" t="s">
        <v>404</v>
      </c>
      <c r="C12" s="129" t="s">
        <v>408</v>
      </c>
      <c r="D12" s="130" t="s">
        <v>395</v>
      </c>
      <c r="E12" s="131">
        <v>44986</v>
      </c>
      <c r="F12" s="131">
        <v>45962</v>
      </c>
      <c r="G12" s="106"/>
      <c r="H12" s="106"/>
      <c r="I12" s="106"/>
      <c r="J12" s="106"/>
      <c r="K12" s="106"/>
      <c r="L12" s="106"/>
    </row>
    <row r="13" spans="1:12" ht="30" customHeight="1" x14ac:dyDescent="0.2">
      <c r="A13" s="171"/>
      <c r="B13" s="129" t="s">
        <v>410</v>
      </c>
      <c r="C13" s="129" t="s">
        <v>408</v>
      </c>
      <c r="D13" s="130" t="s">
        <v>395</v>
      </c>
      <c r="E13" s="131">
        <v>44986</v>
      </c>
      <c r="F13" s="131">
        <v>45962</v>
      </c>
      <c r="G13" s="106"/>
      <c r="H13" s="106"/>
      <c r="I13" s="106"/>
      <c r="J13" s="106"/>
      <c r="K13" s="106"/>
      <c r="L13" s="106"/>
    </row>
    <row r="14" spans="1:12" ht="30" customHeight="1" x14ac:dyDescent="0.2">
      <c r="A14" s="171"/>
      <c r="B14" s="129" t="s">
        <v>412</v>
      </c>
      <c r="C14" s="129" t="s">
        <v>408</v>
      </c>
      <c r="D14" s="130" t="s">
        <v>395</v>
      </c>
      <c r="E14" s="131">
        <v>44986</v>
      </c>
      <c r="F14" s="131">
        <v>45962</v>
      </c>
      <c r="G14" s="106"/>
      <c r="H14" s="106"/>
      <c r="I14" s="106"/>
      <c r="J14" s="106"/>
      <c r="K14" s="106"/>
      <c r="L14" s="106"/>
    </row>
    <row r="15" spans="1:12" ht="30" customHeight="1" x14ac:dyDescent="0.2">
      <c r="A15" s="172"/>
      <c r="B15" s="129" t="s">
        <v>414</v>
      </c>
      <c r="C15" s="129" t="s">
        <v>408</v>
      </c>
      <c r="D15" s="130" t="s">
        <v>379</v>
      </c>
      <c r="E15" s="131">
        <v>45717</v>
      </c>
      <c r="F15" s="131">
        <v>46692</v>
      </c>
      <c r="G15" s="106"/>
      <c r="H15" s="106"/>
      <c r="I15" s="106"/>
      <c r="J15" s="106"/>
      <c r="K15" s="106"/>
      <c r="L15" s="106"/>
    </row>
    <row r="16" spans="1:12" ht="30" customHeight="1" x14ac:dyDescent="0.2">
      <c r="A16" s="170" t="s">
        <v>418</v>
      </c>
      <c r="B16" s="129" t="s">
        <v>419</v>
      </c>
      <c r="C16" s="129" t="s">
        <v>422</v>
      </c>
      <c r="D16" s="130" t="s">
        <v>379</v>
      </c>
      <c r="E16" s="131">
        <v>45717</v>
      </c>
      <c r="F16" s="131">
        <v>46692</v>
      </c>
      <c r="G16" s="106"/>
      <c r="H16" s="106"/>
      <c r="I16" s="106"/>
      <c r="J16" s="106"/>
      <c r="K16" s="106"/>
      <c r="L16" s="106"/>
    </row>
    <row r="17" spans="1:12" ht="30" customHeight="1" x14ac:dyDescent="0.2">
      <c r="A17" s="171"/>
      <c r="B17" s="129" t="s">
        <v>424</v>
      </c>
      <c r="C17" s="129" t="s">
        <v>422</v>
      </c>
      <c r="D17" s="130" t="s">
        <v>379</v>
      </c>
      <c r="E17" s="131">
        <v>45717</v>
      </c>
      <c r="F17" s="131">
        <v>46692</v>
      </c>
      <c r="G17" s="106"/>
      <c r="H17" s="106"/>
      <c r="I17" s="106"/>
      <c r="J17" s="106"/>
      <c r="K17" s="106"/>
      <c r="L17" s="106"/>
    </row>
    <row r="18" spans="1:12" ht="30" customHeight="1" x14ac:dyDescent="0.2">
      <c r="A18" s="172"/>
      <c r="B18" s="129" t="s">
        <v>426</v>
      </c>
      <c r="C18" s="129" t="s">
        <v>422</v>
      </c>
      <c r="D18" s="130" t="s">
        <v>428</v>
      </c>
      <c r="E18" s="131">
        <v>45717</v>
      </c>
      <c r="F18" s="131">
        <v>47362</v>
      </c>
      <c r="G18" s="106"/>
      <c r="H18" s="106"/>
      <c r="I18" s="106"/>
      <c r="J18" s="106"/>
      <c r="K18" s="106"/>
      <c r="L18" s="106"/>
    </row>
    <row r="19" spans="1:12" ht="30" customHeight="1" x14ac:dyDescent="0.2">
      <c r="A19" s="170" t="s">
        <v>431</v>
      </c>
      <c r="B19" s="129" t="s">
        <v>432</v>
      </c>
      <c r="C19" s="129" t="s">
        <v>436</v>
      </c>
      <c r="D19" s="130" t="s">
        <v>379</v>
      </c>
      <c r="E19" s="131">
        <v>45717</v>
      </c>
      <c r="F19" s="131">
        <v>46692</v>
      </c>
      <c r="G19" s="106"/>
      <c r="H19" s="106"/>
      <c r="I19" s="106"/>
      <c r="J19" s="106"/>
      <c r="K19" s="106"/>
      <c r="L19" s="106"/>
    </row>
    <row r="20" spans="1:12" ht="30" customHeight="1" x14ac:dyDescent="0.2">
      <c r="A20" s="171"/>
      <c r="B20" s="129" t="s">
        <v>438</v>
      </c>
      <c r="C20" s="129" t="s">
        <v>436</v>
      </c>
      <c r="D20" s="130" t="s">
        <v>379</v>
      </c>
      <c r="E20" s="131">
        <v>45717</v>
      </c>
      <c r="F20" s="131">
        <v>46692</v>
      </c>
      <c r="G20" s="106"/>
      <c r="H20" s="106"/>
      <c r="I20" s="106"/>
      <c r="J20" s="106"/>
      <c r="K20" s="106"/>
      <c r="L20" s="106"/>
    </row>
    <row r="21" spans="1:12" ht="30" customHeight="1" x14ac:dyDescent="0.2">
      <c r="A21" s="171"/>
      <c r="B21" s="129" t="s">
        <v>440</v>
      </c>
      <c r="C21" s="129" t="s">
        <v>436</v>
      </c>
      <c r="D21" s="130" t="s">
        <v>428</v>
      </c>
      <c r="E21" s="131">
        <v>45717</v>
      </c>
      <c r="F21" s="131">
        <v>47362</v>
      </c>
      <c r="G21" s="106"/>
      <c r="H21" s="106"/>
      <c r="I21" s="106"/>
      <c r="J21" s="106"/>
      <c r="K21" s="106"/>
      <c r="L21" s="106"/>
    </row>
    <row r="22" spans="1:12" ht="30" customHeight="1" x14ac:dyDescent="0.2">
      <c r="A22" s="172"/>
      <c r="B22" s="129" t="s">
        <v>442</v>
      </c>
      <c r="C22" s="129" t="s">
        <v>447</v>
      </c>
      <c r="D22" s="130" t="s">
        <v>428</v>
      </c>
      <c r="E22" s="131">
        <v>45717</v>
      </c>
      <c r="F22" s="131">
        <v>47362</v>
      </c>
      <c r="G22" s="106"/>
      <c r="H22" s="106"/>
      <c r="I22" s="106"/>
      <c r="J22" s="106"/>
      <c r="K22" s="106"/>
      <c r="L22" s="106"/>
    </row>
    <row r="23" spans="1:12" ht="30" customHeight="1" x14ac:dyDescent="0.2">
      <c r="A23" s="170" t="s">
        <v>450</v>
      </c>
      <c r="B23" s="129" t="s">
        <v>451</v>
      </c>
      <c r="C23" s="129" t="s">
        <v>454</v>
      </c>
      <c r="D23" s="130" t="s">
        <v>379</v>
      </c>
      <c r="E23" s="131">
        <v>45717</v>
      </c>
      <c r="F23" s="131">
        <v>46692</v>
      </c>
      <c r="G23" s="106"/>
      <c r="H23" s="106"/>
      <c r="I23" s="106"/>
      <c r="J23" s="106"/>
      <c r="K23" s="106"/>
      <c r="L23" s="106"/>
    </row>
    <row r="24" spans="1:12" ht="30" customHeight="1" x14ac:dyDescent="0.2">
      <c r="A24" s="171"/>
      <c r="B24" s="129" t="s">
        <v>456</v>
      </c>
      <c r="C24" s="129" t="s">
        <v>454</v>
      </c>
      <c r="D24" s="130" t="s">
        <v>428</v>
      </c>
      <c r="E24" s="131">
        <v>44986</v>
      </c>
      <c r="F24" s="131">
        <v>45962</v>
      </c>
      <c r="G24" s="106"/>
      <c r="H24" s="106"/>
      <c r="I24" s="106"/>
      <c r="J24" s="106"/>
      <c r="K24" s="106"/>
      <c r="L24" s="106"/>
    </row>
    <row r="25" spans="1:12" ht="30" customHeight="1" x14ac:dyDescent="0.2">
      <c r="A25" s="172"/>
      <c r="B25" s="129" t="s">
        <v>458</v>
      </c>
      <c r="C25" s="129" t="s">
        <v>460</v>
      </c>
      <c r="D25" s="130" t="s">
        <v>428</v>
      </c>
      <c r="E25" s="131">
        <v>45717</v>
      </c>
      <c r="F25" s="131">
        <v>47362</v>
      </c>
      <c r="G25" s="106"/>
      <c r="H25" s="106"/>
      <c r="I25" s="106"/>
      <c r="J25" s="106"/>
      <c r="K25" s="106"/>
      <c r="L25" s="106"/>
    </row>
    <row r="26" spans="1:12" ht="30" customHeight="1" x14ac:dyDescent="0.2">
      <c r="A26" s="170" t="s">
        <v>463</v>
      </c>
      <c r="B26" s="129" t="s">
        <v>464</v>
      </c>
      <c r="C26" s="129" t="s">
        <v>466</v>
      </c>
      <c r="D26" s="130" t="s">
        <v>395</v>
      </c>
      <c r="E26" s="131">
        <v>44986</v>
      </c>
      <c r="F26" s="131">
        <v>45962</v>
      </c>
      <c r="G26" s="106"/>
      <c r="H26" s="106"/>
      <c r="I26" s="106"/>
      <c r="J26" s="106"/>
      <c r="K26" s="106"/>
      <c r="L26" s="106"/>
    </row>
    <row r="27" spans="1:12" ht="30" customHeight="1" x14ac:dyDescent="0.2">
      <c r="A27" s="171"/>
      <c r="B27" s="129" t="s">
        <v>467</v>
      </c>
      <c r="C27" s="129" t="s">
        <v>466</v>
      </c>
      <c r="D27" s="130" t="s">
        <v>379</v>
      </c>
      <c r="E27" s="131">
        <v>45717</v>
      </c>
      <c r="F27" s="131">
        <v>46692</v>
      </c>
      <c r="G27" s="106"/>
      <c r="H27" s="106"/>
      <c r="I27" s="106"/>
      <c r="J27" s="106"/>
      <c r="K27" s="106"/>
      <c r="L27" s="106"/>
    </row>
    <row r="28" spans="1:12" ht="30" customHeight="1" x14ac:dyDescent="0.2">
      <c r="A28" s="171"/>
      <c r="B28" s="129" t="s">
        <v>470</v>
      </c>
      <c r="C28" s="129" t="s">
        <v>466</v>
      </c>
      <c r="D28" s="130" t="s">
        <v>428</v>
      </c>
      <c r="E28" s="131">
        <v>45717</v>
      </c>
      <c r="F28" s="131">
        <v>47362</v>
      </c>
      <c r="G28" s="106"/>
      <c r="H28" s="106"/>
      <c r="I28" s="106"/>
      <c r="J28" s="106"/>
      <c r="K28" s="106"/>
      <c r="L28" s="106"/>
    </row>
    <row r="29" spans="1:12" ht="30" customHeight="1" x14ac:dyDescent="0.2">
      <c r="A29" s="172"/>
      <c r="B29" s="129" t="s">
        <v>472</v>
      </c>
      <c r="C29" s="129" t="s">
        <v>466</v>
      </c>
      <c r="D29" s="130" t="s">
        <v>428</v>
      </c>
      <c r="E29" s="131">
        <v>45717</v>
      </c>
      <c r="F29" s="131">
        <v>47362</v>
      </c>
      <c r="G29" s="106"/>
      <c r="H29" s="106"/>
      <c r="I29" s="106"/>
      <c r="J29" s="106"/>
      <c r="K29" s="106"/>
      <c r="L29" s="106"/>
    </row>
    <row r="30" spans="1:12" ht="30" customHeight="1" x14ac:dyDescent="0.2">
      <c r="A30" s="170" t="s">
        <v>476</v>
      </c>
      <c r="B30" s="129" t="s">
        <v>477</v>
      </c>
      <c r="C30" s="129" t="s">
        <v>479</v>
      </c>
      <c r="D30" s="130" t="s">
        <v>379</v>
      </c>
      <c r="E30" s="131">
        <v>45717</v>
      </c>
      <c r="F30" s="131">
        <v>46692</v>
      </c>
      <c r="G30" s="106"/>
      <c r="H30" s="106"/>
      <c r="I30" s="106"/>
      <c r="J30" s="106"/>
      <c r="K30" s="106"/>
      <c r="L30" s="106"/>
    </row>
    <row r="31" spans="1:12" ht="30" customHeight="1" x14ac:dyDescent="0.2">
      <c r="A31" s="171"/>
      <c r="B31" s="129" t="s">
        <v>481</v>
      </c>
      <c r="C31" s="129" t="s">
        <v>479</v>
      </c>
      <c r="D31" s="130" t="s">
        <v>379</v>
      </c>
      <c r="E31" s="131">
        <v>45717</v>
      </c>
      <c r="F31" s="131">
        <v>46692</v>
      </c>
      <c r="G31" s="106"/>
      <c r="H31" s="106"/>
      <c r="I31" s="106"/>
      <c r="J31" s="106"/>
      <c r="K31" s="106"/>
      <c r="L31" s="106"/>
    </row>
    <row r="32" spans="1:12" ht="30" customHeight="1" x14ac:dyDescent="0.2">
      <c r="A32" s="171"/>
      <c r="B32" s="129" t="s">
        <v>483</v>
      </c>
      <c r="C32" s="129" t="s">
        <v>479</v>
      </c>
      <c r="D32" s="130" t="s">
        <v>379</v>
      </c>
      <c r="E32" s="131">
        <v>45717</v>
      </c>
      <c r="F32" s="131">
        <v>46692</v>
      </c>
      <c r="G32" s="106"/>
      <c r="H32" s="106"/>
      <c r="I32" s="106"/>
      <c r="J32" s="106"/>
      <c r="K32" s="106"/>
      <c r="L32" s="106"/>
    </row>
    <row r="33" spans="1:12" ht="30" customHeight="1" x14ac:dyDescent="0.2">
      <c r="A33" s="172"/>
      <c r="B33" s="129" t="s">
        <v>485</v>
      </c>
      <c r="C33" s="129" t="s">
        <v>479</v>
      </c>
      <c r="D33" s="130" t="s">
        <v>379</v>
      </c>
      <c r="E33" s="131">
        <v>45717</v>
      </c>
      <c r="F33" s="131">
        <v>46692</v>
      </c>
      <c r="G33" s="106"/>
      <c r="H33" s="106"/>
      <c r="I33" s="106"/>
      <c r="J33" s="106"/>
      <c r="K33" s="106"/>
      <c r="L33" s="106"/>
    </row>
    <row r="34" spans="1:12" ht="30" customHeight="1" x14ac:dyDescent="0.2">
      <c r="A34" s="170" t="s">
        <v>488</v>
      </c>
      <c r="B34" s="129" t="s">
        <v>489</v>
      </c>
      <c r="C34" s="129" t="s">
        <v>491</v>
      </c>
      <c r="D34" s="130" t="s">
        <v>379</v>
      </c>
      <c r="E34" s="131">
        <v>45717</v>
      </c>
      <c r="F34" s="131">
        <v>46692</v>
      </c>
      <c r="G34" s="106"/>
      <c r="H34" s="106"/>
      <c r="I34" s="106"/>
      <c r="J34" s="106"/>
      <c r="K34" s="106"/>
      <c r="L34" s="106"/>
    </row>
    <row r="35" spans="1:12" ht="30" customHeight="1" x14ac:dyDescent="0.2">
      <c r="A35" s="171"/>
      <c r="B35" s="129" t="s">
        <v>493</v>
      </c>
      <c r="C35" s="129" t="s">
        <v>496</v>
      </c>
      <c r="D35" s="130" t="s">
        <v>428</v>
      </c>
      <c r="E35" s="131">
        <v>45717</v>
      </c>
      <c r="F35" s="131">
        <v>47362</v>
      </c>
      <c r="G35" s="106"/>
      <c r="H35" s="106"/>
      <c r="I35" s="106"/>
      <c r="J35" s="106"/>
      <c r="K35" s="106"/>
      <c r="L35" s="106"/>
    </row>
    <row r="36" spans="1:12" ht="30" customHeight="1" x14ac:dyDescent="0.2">
      <c r="A36" s="172"/>
      <c r="B36" s="129" t="s">
        <v>497</v>
      </c>
      <c r="C36" s="129" t="s">
        <v>491</v>
      </c>
      <c r="D36" s="130" t="s">
        <v>379</v>
      </c>
      <c r="E36" s="131">
        <v>45717</v>
      </c>
      <c r="F36" s="131">
        <v>46692</v>
      </c>
      <c r="G36" s="106"/>
      <c r="H36" s="106"/>
      <c r="I36" s="106"/>
      <c r="J36" s="106"/>
      <c r="K36" s="106"/>
      <c r="L36" s="106"/>
    </row>
    <row r="37" spans="1:12" ht="30" customHeight="1" x14ac:dyDescent="0.2">
      <c r="A37" s="170" t="s">
        <v>501</v>
      </c>
      <c r="B37" s="129" t="s">
        <v>502</v>
      </c>
      <c r="C37" s="129" t="s">
        <v>506</v>
      </c>
      <c r="D37" s="130" t="s">
        <v>379</v>
      </c>
      <c r="E37" s="131">
        <v>45717</v>
      </c>
      <c r="F37" s="131">
        <v>46692</v>
      </c>
      <c r="G37" s="106"/>
      <c r="H37" s="106"/>
      <c r="I37" s="106"/>
      <c r="J37" s="106"/>
      <c r="K37" s="106"/>
      <c r="L37" s="106"/>
    </row>
    <row r="38" spans="1:12" ht="171" customHeight="1" x14ac:dyDescent="0.2">
      <c r="A38" s="172"/>
      <c r="B38" s="129" t="s">
        <v>508</v>
      </c>
      <c r="C38" s="129" t="s">
        <v>510</v>
      </c>
      <c r="D38" s="130" t="s">
        <v>379</v>
      </c>
      <c r="E38" s="131">
        <v>45717</v>
      </c>
      <c r="F38" s="131">
        <v>46692</v>
      </c>
      <c r="G38" s="152" t="s">
        <v>739</v>
      </c>
      <c r="H38" s="152" t="s">
        <v>737</v>
      </c>
      <c r="I38" s="153" t="s">
        <v>738</v>
      </c>
      <c r="J38" s="106"/>
      <c r="K38" s="106"/>
      <c r="L38" s="106"/>
    </row>
    <row r="39" spans="1:12" ht="30" customHeight="1" x14ac:dyDescent="0.2">
      <c r="A39" s="170" t="s">
        <v>514</v>
      </c>
      <c r="B39" s="129" t="s">
        <v>515</v>
      </c>
      <c r="C39" s="132" t="s">
        <v>518</v>
      </c>
      <c r="D39" s="130" t="s">
        <v>379</v>
      </c>
      <c r="E39" s="131">
        <v>45717</v>
      </c>
      <c r="F39" s="131">
        <v>46692</v>
      </c>
      <c r="G39" s="106"/>
      <c r="H39" s="106"/>
      <c r="I39" s="106"/>
      <c r="J39" s="106"/>
      <c r="K39" s="106"/>
      <c r="L39" s="106"/>
    </row>
    <row r="40" spans="1:12" ht="30" customHeight="1" x14ac:dyDescent="0.2">
      <c r="A40" s="171"/>
      <c r="B40" s="129" t="s">
        <v>520</v>
      </c>
      <c r="C40" s="129" t="s">
        <v>522</v>
      </c>
      <c r="D40" s="130" t="s">
        <v>379</v>
      </c>
      <c r="E40" s="131">
        <v>45717</v>
      </c>
      <c r="F40" s="131">
        <v>46692</v>
      </c>
      <c r="G40" s="106"/>
      <c r="H40" s="106"/>
      <c r="I40" s="106"/>
      <c r="J40" s="106"/>
      <c r="K40" s="106"/>
      <c r="L40" s="106"/>
    </row>
    <row r="41" spans="1:12" ht="30" customHeight="1" x14ac:dyDescent="0.2">
      <c r="A41" s="172"/>
      <c r="B41" s="129" t="s">
        <v>524</v>
      </c>
      <c r="C41" s="129" t="s">
        <v>527</v>
      </c>
      <c r="D41" s="130" t="s">
        <v>379</v>
      </c>
      <c r="E41" s="131">
        <v>45717</v>
      </c>
      <c r="F41" s="131">
        <v>46692</v>
      </c>
      <c r="G41" s="106"/>
      <c r="H41" s="106"/>
      <c r="I41" s="106"/>
      <c r="J41" s="106"/>
      <c r="K41" s="106"/>
      <c r="L41" s="106"/>
    </row>
    <row r="42" spans="1:12" ht="30" customHeight="1" x14ac:dyDescent="0.2">
      <c r="A42" s="129" t="s">
        <v>531</v>
      </c>
      <c r="B42" s="129" t="s">
        <v>532</v>
      </c>
      <c r="C42" s="129" t="s">
        <v>537</v>
      </c>
      <c r="D42" s="130" t="s">
        <v>379</v>
      </c>
      <c r="E42" s="131">
        <v>45901</v>
      </c>
      <c r="F42" s="131">
        <v>46692</v>
      </c>
      <c r="G42" s="106"/>
      <c r="H42" s="106"/>
      <c r="I42" s="106"/>
      <c r="J42" s="106"/>
      <c r="K42" s="106"/>
      <c r="L42" s="106"/>
    </row>
    <row r="43" spans="1:12" ht="30" customHeight="1" x14ac:dyDescent="0.2">
      <c r="A43" s="170" t="s">
        <v>541</v>
      </c>
      <c r="B43" s="133" t="s">
        <v>542</v>
      </c>
      <c r="C43" s="129" t="s">
        <v>537</v>
      </c>
      <c r="D43" s="130" t="s">
        <v>428</v>
      </c>
      <c r="E43" s="131">
        <v>46023</v>
      </c>
      <c r="F43" s="131">
        <v>47058</v>
      </c>
      <c r="G43" s="106"/>
      <c r="H43" s="106"/>
      <c r="I43" s="106"/>
      <c r="J43" s="106"/>
      <c r="K43" s="106"/>
      <c r="L43" s="106"/>
    </row>
    <row r="44" spans="1:12" ht="30" customHeight="1" x14ac:dyDescent="0.2">
      <c r="A44" s="171"/>
      <c r="B44" s="133" t="s">
        <v>546</v>
      </c>
      <c r="C44" s="129" t="s">
        <v>537</v>
      </c>
      <c r="D44" s="130" t="s">
        <v>379</v>
      </c>
      <c r="E44" s="131">
        <v>45901</v>
      </c>
      <c r="F44" s="131">
        <v>46692</v>
      </c>
      <c r="G44" s="106"/>
      <c r="H44" s="106"/>
      <c r="I44" s="106"/>
      <c r="J44" s="106"/>
      <c r="K44" s="106"/>
      <c r="L44" s="106"/>
    </row>
    <row r="45" spans="1:12" ht="30" customHeight="1" x14ac:dyDescent="0.2">
      <c r="A45" s="171"/>
      <c r="B45" s="133" t="s">
        <v>550</v>
      </c>
      <c r="C45" s="129" t="s">
        <v>537</v>
      </c>
      <c r="D45" s="130" t="s">
        <v>379</v>
      </c>
      <c r="E45" s="131">
        <v>45901</v>
      </c>
      <c r="F45" s="131">
        <v>46692</v>
      </c>
      <c r="G45" s="106"/>
      <c r="H45" s="106"/>
      <c r="I45" s="106"/>
      <c r="J45" s="106"/>
      <c r="K45" s="106"/>
      <c r="L45" s="106"/>
    </row>
    <row r="46" spans="1:12" ht="30" customHeight="1" x14ac:dyDescent="0.2">
      <c r="A46" s="172"/>
      <c r="B46" s="133" t="s">
        <v>552</v>
      </c>
      <c r="C46" s="129" t="s">
        <v>537</v>
      </c>
      <c r="D46" s="130" t="s">
        <v>379</v>
      </c>
      <c r="E46" s="131">
        <v>45901</v>
      </c>
      <c r="F46" s="131">
        <v>46692</v>
      </c>
      <c r="G46" s="106"/>
      <c r="H46" s="106"/>
      <c r="I46" s="106"/>
      <c r="J46" s="106"/>
      <c r="K46" s="106"/>
      <c r="L46" s="106"/>
    </row>
    <row r="47" spans="1:12" ht="30" customHeight="1" x14ac:dyDescent="0.2">
      <c r="A47" s="170" t="s">
        <v>556</v>
      </c>
      <c r="B47" s="129" t="s">
        <v>557</v>
      </c>
      <c r="C47" s="132" t="s">
        <v>562</v>
      </c>
      <c r="D47" s="130" t="s">
        <v>379</v>
      </c>
      <c r="E47" s="131">
        <v>45078</v>
      </c>
      <c r="F47" s="131">
        <v>46174</v>
      </c>
      <c r="G47" s="106"/>
      <c r="H47" s="106"/>
      <c r="I47" s="106"/>
      <c r="J47" s="106"/>
      <c r="K47" s="106"/>
      <c r="L47" s="106"/>
    </row>
    <row r="48" spans="1:12" ht="30" customHeight="1" x14ac:dyDescent="0.2">
      <c r="A48" s="172"/>
      <c r="B48" s="129" t="s">
        <v>564</v>
      </c>
      <c r="C48" s="132" t="s">
        <v>562</v>
      </c>
      <c r="D48" s="130" t="s">
        <v>428</v>
      </c>
      <c r="E48" s="131">
        <v>45078</v>
      </c>
      <c r="F48" s="131">
        <v>47362</v>
      </c>
      <c r="G48" s="106"/>
      <c r="H48" s="106"/>
      <c r="I48" s="106"/>
      <c r="J48" s="106"/>
      <c r="K48" s="106"/>
      <c r="L48" s="106"/>
    </row>
    <row r="49" spans="1:12" ht="30" customHeight="1" x14ac:dyDescent="0.2">
      <c r="A49" s="170" t="s">
        <v>568</v>
      </c>
      <c r="B49" s="129" t="s">
        <v>569</v>
      </c>
      <c r="C49" s="129" t="s">
        <v>572</v>
      </c>
      <c r="D49" s="130" t="s">
        <v>379</v>
      </c>
      <c r="E49" s="131">
        <v>45809</v>
      </c>
      <c r="F49" s="131">
        <v>46692</v>
      </c>
      <c r="G49" s="106"/>
      <c r="H49" s="106"/>
      <c r="I49" s="106"/>
      <c r="J49" s="106"/>
      <c r="K49" s="106"/>
      <c r="L49" s="106"/>
    </row>
    <row r="50" spans="1:12" ht="30" customHeight="1" x14ac:dyDescent="0.2">
      <c r="A50" s="171"/>
      <c r="B50" s="129" t="s">
        <v>574</v>
      </c>
      <c r="C50" s="129" t="s">
        <v>572</v>
      </c>
      <c r="D50" s="130" t="s">
        <v>428</v>
      </c>
      <c r="E50" s="131">
        <v>45717</v>
      </c>
      <c r="F50" s="131">
        <v>47362</v>
      </c>
      <c r="G50" s="106"/>
      <c r="H50" s="106"/>
      <c r="I50" s="106"/>
      <c r="J50" s="106"/>
      <c r="K50" s="106"/>
      <c r="L50" s="106"/>
    </row>
    <row r="51" spans="1:12" ht="30" customHeight="1" x14ac:dyDescent="0.2">
      <c r="A51" s="172"/>
      <c r="B51" s="129" t="s">
        <v>576</v>
      </c>
      <c r="C51" s="129" t="s">
        <v>572</v>
      </c>
      <c r="D51" s="130" t="s">
        <v>428</v>
      </c>
      <c r="E51" s="131">
        <v>45717</v>
      </c>
      <c r="F51" s="131">
        <v>47362</v>
      </c>
      <c r="G51" s="106"/>
      <c r="H51" s="106"/>
      <c r="I51" s="106"/>
      <c r="J51" s="106"/>
      <c r="K51" s="106"/>
      <c r="L51" s="106"/>
    </row>
    <row r="52" spans="1:12" ht="30" customHeight="1" x14ac:dyDescent="0.2">
      <c r="A52" s="170" t="s">
        <v>580</v>
      </c>
      <c r="B52" s="129" t="s">
        <v>581</v>
      </c>
      <c r="C52" s="129" t="s">
        <v>584</v>
      </c>
      <c r="D52" s="130" t="s">
        <v>428</v>
      </c>
      <c r="E52" s="131">
        <v>45717</v>
      </c>
      <c r="F52" s="131">
        <v>47362</v>
      </c>
      <c r="G52" s="106"/>
      <c r="H52" s="106"/>
      <c r="I52" s="106"/>
      <c r="J52" s="106"/>
      <c r="K52" s="106"/>
      <c r="L52" s="106"/>
    </row>
    <row r="53" spans="1:12" ht="30" customHeight="1" x14ac:dyDescent="0.2">
      <c r="A53" s="171"/>
      <c r="B53" s="129" t="s">
        <v>586</v>
      </c>
      <c r="C53" s="129" t="s">
        <v>584</v>
      </c>
      <c r="D53" s="130" t="s">
        <v>428</v>
      </c>
      <c r="E53" s="131">
        <v>45717</v>
      </c>
      <c r="F53" s="131">
        <v>47362</v>
      </c>
      <c r="G53" s="106"/>
      <c r="H53" s="106"/>
      <c r="I53" s="106"/>
      <c r="J53" s="106"/>
      <c r="K53" s="106"/>
      <c r="L53" s="106"/>
    </row>
    <row r="54" spans="1:12" ht="30" customHeight="1" x14ac:dyDescent="0.2">
      <c r="A54" s="172"/>
      <c r="B54" s="129" t="s">
        <v>587</v>
      </c>
      <c r="C54" s="129" t="s">
        <v>584</v>
      </c>
      <c r="D54" s="130" t="s">
        <v>428</v>
      </c>
      <c r="E54" s="131">
        <v>45809</v>
      </c>
      <c r="F54" s="131">
        <v>46692</v>
      </c>
      <c r="G54" s="106"/>
      <c r="H54" s="106"/>
      <c r="I54" s="106"/>
      <c r="J54" s="106"/>
      <c r="K54" s="106"/>
      <c r="L54" s="106"/>
    </row>
    <row r="55" spans="1:12" ht="30" customHeight="1" x14ac:dyDescent="0.2">
      <c r="A55" s="170" t="s">
        <v>591</v>
      </c>
      <c r="B55" s="129" t="s">
        <v>592</v>
      </c>
      <c r="C55" s="129" t="s">
        <v>595</v>
      </c>
      <c r="D55" s="130" t="s">
        <v>379</v>
      </c>
      <c r="E55" s="132" t="s">
        <v>594</v>
      </c>
      <c r="F55" s="131">
        <v>46692</v>
      </c>
      <c r="G55" s="106"/>
      <c r="H55" s="106"/>
      <c r="I55" s="106"/>
      <c r="J55" s="106"/>
      <c r="K55" s="106"/>
      <c r="L55" s="106"/>
    </row>
    <row r="56" spans="1:12" ht="30" customHeight="1" x14ac:dyDescent="0.2">
      <c r="A56" s="171"/>
      <c r="B56" s="129" t="s">
        <v>597</v>
      </c>
      <c r="C56" s="129" t="s">
        <v>595</v>
      </c>
      <c r="D56" s="130" t="s">
        <v>379</v>
      </c>
      <c r="E56" s="132" t="s">
        <v>594</v>
      </c>
      <c r="F56" s="131">
        <v>46692</v>
      </c>
      <c r="G56" s="106"/>
      <c r="H56" s="106"/>
      <c r="I56" s="106"/>
      <c r="J56" s="106"/>
      <c r="K56" s="106"/>
      <c r="L56" s="106"/>
    </row>
    <row r="57" spans="1:12" ht="30" customHeight="1" x14ac:dyDescent="0.2">
      <c r="A57" s="172"/>
      <c r="B57" s="129" t="s">
        <v>599</v>
      </c>
      <c r="C57" s="129" t="s">
        <v>595</v>
      </c>
      <c r="D57" s="130" t="s">
        <v>379</v>
      </c>
      <c r="E57" s="132" t="s">
        <v>594</v>
      </c>
      <c r="F57" s="131">
        <v>46692</v>
      </c>
      <c r="G57" s="106"/>
      <c r="H57" s="106"/>
      <c r="I57" s="106"/>
      <c r="J57" s="106"/>
      <c r="K57" s="106"/>
      <c r="L57" s="106"/>
    </row>
    <row r="58" spans="1:12" ht="30" customHeight="1" x14ac:dyDescent="0.2">
      <c r="A58" s="170" t="s">
        <v>603</v>
      </c>
      <c r="B58" s="129" t="s">
        <v>604</v>
      </c>
      <c r="C58" s="129" t="s">
        <v>606</v>
      </c>
      <c r="D58" s="130" t="s">
        <v>395</v>
      </c>
      <c r="E58" s="131">
        <v>45717</v>
      </c>
      <c r="F58" s="131">
        <v>47362</v>
      </c>
      <c r="G58" s="106"/>
      <c r="H58" s="106"/>
      <c r="I58" s="106"/>
      <c r="J58" s="106"/>
      <c r="K58" s="106"/>
      <c r="L58" s="106"/>
    </row>
    <row r="59" spans="1:12" ht="30" customHeight="1" x14ac:dyDescent="0.2">
      <c r="A59" s="172"/>
      <c r="B59" s="129" t="s">
        <v>608</v>
      </c>
      <c r="C59" s="129" t="s">
        <v>610</v>
      </c>
      <c r="D59" s="130" t="s">
        <v>428</v>
      </c>
      <c r="E59" s="131">
        <v>45717</v>
      </c>
      <c r="F59" s="131">
        <v>47362</v>
      </c>
      <c r="G59" s="106"/>
      <c r="H59" s="106"/>
      <c r="I59" s="106"/>
      <c r="J59" s="106"/>
      <c r="K59" s="106"/>
      <c r="L59" s="106"/>
    </row>
    <row r="60" spans="1:12" ht="30" customHeight="1" x14ac:dyDescent="0.2">
      <c r="A60" s="129" t="s">
        <v>613</v>
      </c>
      <c r="B60" s="129" t="s">
        <v>614</v>
      </c>
      <c r="C60" s="129" t="s">
        <v>610</v>
      </c>
      <c r="D60" s="130" t="s">
        <v>428</v>
      </c>
      <c r="E60" s="131">
        <v>45717</v>
      </c>
      <c r="F60" s="131">
        <v>47362</v>
      </c>
      <c r="G60" s="106"/>
      <c r="H60" s="106"/>
      <c r="I60" s="106"/>
      <c r="J60" s="106"/>
      <c r="K60" s="106"/>
      <c r="L60" s="106"/>
    </row>
    <row r="61" spans="1:12" ht="30" customHeight="1" x14ac:dyDescent="0.2">
      <c r="A61" s="170" t="s">
        <v>618</v>
      </c>
      <c r="B61" s="129" t="s">
        <v>619</v>
      </c>
      <c r="C61" s="132" t="s">
        <v>621</v>
      </c>
      <c r="D61" s="130" t="s">
        <v>379</v>
      </c>
      <c r="E61" s="132" t="s">
        <v>594</v>
      </c>
      <c r="F61" s="131">
        <v>46692</v>
      </c>
      <c r="G61" s="106"/>
      <c r="H61" s="106"/>
      <c r="I61" s="106"/>
      <c r="J61" s="106"/>
      <c r="K61" s="106"/>
      <c r="L61" s="106"/>
    </row>
    <row r="62" spans="1:12" ht="30" customHeight="1" x14ac:dyDescent="0.2">
      <c r="A62" s="172"/>
      <c r="B62" s="129" t="s">
        <v>623</v>
      </c>
      <c r="C62" s="132" t="s">
        <v>621</v>
      </c>
      <c r="D62" s="130" t="s">
        <v>379</v>
      </c>
      <c r="E62" s="132" t="s">
        <v>594</v>
      </c>
      <c r="F62" s="131">
        <v>46692</v>
      </c>
      <c r="G62" s="106"/>
      <c r="H62" s="106"/>
      <c r="I62" s="106"/>
      <c r="J62" s="106"/>
      <c r="K62" s="106"/>
      <c r="L62" s="106"/>
    </row>
    <row r="63" spans="1:12" ht="30" customHeight="1" x14ac:dyDescent="0.2">
      <c r="A63" s="170" t="s">
        <v>627</v>
      </c>
      <c r="B63" s="129" t="s">
        <v>628</v>
      </c>
      <c r="C63" s="129" t="s">
        <v>630</v>
      </c>
      <c r="D63" s="130" t="s">
        <v>379</v>
      </c>
      <c r="E63" s="131">
        <v>45717</v>
      </c>
      <c r="F63" s="131">
        <v>46692</v>
      </c>
      <c r="G63" s="106"/>
      <c r="H63" s="106"/>
      <c r="I63" s="106"/>
      <c r="J63" s="106"/>
      <c r="K63" s="106"/>
      <c r="L63" s="106"/>
    </row>
    <row r="64" spans="1:12" ht="30" customHeight="1" x14ac:dyDescent="0.2">
      <c r="A64" s="172"/>
      <c r="B64" s="129" t="s">
        <v>632</v>
      </c>
      <c r="C64" s="129" t="s">
        <v>634</v>
      </c>
      <c r="D64" s="130" t="s">
        <v>379</v>
      </c>
      <c r="E64" s="131">
        <v>45717</v>
      </c>
      <c r="F64" s="131">
        <v>46692</v>
      </c>
      <c r="G64" s="106"/>
      <c r="H64" s="106"/>
      <c r="I64" s="106"/>
      <c r="J64" s="106"/>
      <c r="K64" s="106"/>
      <c r="L64" s="106"/>
    </row>
    <row r="65" spans="1:12" ht="30" customHeight="1" x14ac:dyDescent="0.2">
      <c r="A65" s="170" t="s">
        <v>638</v>
      </c>
      <c r="B65" s="129" t="s">
        <v>639</v>
      </c>
      <c r="C65" s="129" t="s">
        <v>641</v>
      </c>
      <c r="D65" s="130" t="s">
        <v>428</v>
      </c>
      <c r="E65" s="131">
        <v>45717</v>
      </c>
      <c r="F65" s="131">
        <v>47362</v>
      </c>
      <c r="G65" s="106"/>
      <c r="H65" s="106"/>
      <c r="I65" s="106"/>
      <c r="J65" s="106"/>
      <c r="K65" s="106"/>
      <c r="L65" s="106"/>
    </row>
    <row r="66" spans="1:12" ht="30" customHeight="1" x14ac:dyDescent="0.2">
      <c r="A66" s="172"/>
      <c r="B66" s="129" t="s">
        <v>643</v>
      </c>
      <c r="C66" s="129" t="s">
        <v>641</v>
      </c>
      <c r="D66" s="130" t="s">
        <v>379</v>
      </c>
      <c r="E66" s="131">
        <v>45717</v>
      </c>
      <c r="F66" s="131">
        <v>46692</v>
      </c>
      <c r="G66" s="106"/>
      <c r="H66" s="106"/>
      <c r="I66" s="106"/>
      <c r="J66" s="106"/>
      <c r="K66" s="106"/>
      <c r="L66" s="106"/>
    </row>
    <row r="67" spans="1:12" ht="30" customHeight="1" x14ac:dyDescent="0.2">
      <c r="A67" s="170" t="s">
        <v>646</v>
      </c>
      <c r="B67" s="129" t="s">
        <v>647</v>
      </c>
      <c r="C67" s="129" t="s">
        <v>649</v>
      </c>
      <c r="D67" s="130" t="s">
        <v>379</v>
      </c>
      <c r="E67" s="131">
        <v>45717</v>
      </c>
      <c r="F67" s="131">
        <v>46692</v>
      </c>
      <c r="G67" s="106"/>
      <c r="H67" s="106"/>
      <c r="I67" s="106"/>
      <c r="J67" s="106"/>
      <c r="K67" s="106"/>
      <c r="L67" s="106"/>
    </row>
    <row r="68" spans="1:12" ht="30" customHeight="1" x14ac:dyDescent="0.2">
      <c r="A68" s="171"/>
      <c r="B68" s="129" t="s">
        <v>651</v>
      </c>
      <c r="C68" s="129" t="s">
        <v>653</v>
      </c>
      <c r="D68" s="130" t="s">
        <v>428</v>
      </c>
      <c r="E68" s="131">
        <v>45717</v>
      </c>
      <c r="F68" s="131">
        <v>47362</v>
      </c>
      <c r="G68" s="106"/>
      <c r="H68" s="106"/>
      <c r="I68" s="106"/>
      <c r="J68" s="106"/>
      <c r="K68" s="106"/>
      <c r="L68" s="106"/>
    </row>
    <row r="69" spans="1:12" ht="30" customHeight="1" x14ac:dyDescent="0.2">
      <c r="A69" s="172"/>
      <c r="B69" s="129" t="s">
        <v>655</v>
      </c>
      <c r="C69" s="129" t="s">
        <v>657</v>
      </c>
      <c r="D69" s="130" t="s">
        <v>428</v>
      </c>
      <c r="E69" s="131">
        <v>45717</v>
      </c>
      <c r="F69" s="131">
        <v>47362</v>
      </c>
      <c r="G69" s="106"/>
      <c r="H69" s="106"/>
      <c r="I69" s="106"/>
      <c r="J69" s="106"/>
      <c r="K69" s="106"/>
      <c r="L69" s="106"/>
    </row>
    <row r="70" spans="1:12" ht="30" customHeight="1" x14ac:dyDescent="0.2">
      <c r="A70" s="170" t="s">
        <v>660</v>
      </c>
      <c r="B70" s="129" t="s">
        <v>661</v>
      </c>
      <c r="C70" s="129" t="s">
        <v>666</v>
      </c>
      <c r="D70" s="130" t="s">
        <v>379</v>
      </c>
      <c r="E70" s="131">
        <v>45717</v>
      </c>
      <c r="F70" s="131">
        <v>46692</v>
      </c>
      <c r="G70" s="106"/>
      <c r="H70" s="106"/>
      <c r="I70" s="106"/>
      <c r="J70" s="106"/>
      <c r="K70" s="106"/>
      <c r="L70" s="106"/>
    </row>
    <row r="71" spans="1:12" ht="30" customHeight="1" x14ac:dyDescent="0.2">
      <c r="A71" s="171"/>
      <c r="B71" s="129" t="s">
        <v>668</v>
      </c>
      <c r="C71" s="129" t="s">
        <v>666</v>
      </c>
      <c r="D71" s="130" t="s">
        <v>379</v>
      </c>
      <c r="E71" s="131">
        <v>45717</v>
      </c>
      <c r="F71" s="131">
        <v>46692</v>
      </c>
      <c r="G71" s="106"/>
      <c r="H71" s="106"/>
      <c r="I71" s="106"/>
      <c r="J71" s="106"/>
      <c r="K71" s="106"/>
      <c r="L71" s="106"/>
    </row>
    <row r="72" spans="1:12" ht="30" customHeight="1" x14ac:dyDescent="0.2">
      <c r="A72" s="171"/>
      <c r="B72" s="129" t="s">
        <v>670</v>
      </c>
      <c r="C72" s="129" t="s">
        <v>672</v>
      </c>
      <c r="D72" s="130" t="s">
        <v>379</v>
      </c>
      <c r="E72" s="131">
        <v>45717</v>
      </c>
      <c r="F72" s="131">
        <v>46692</v>
      </c>
      <c r="G72" s="106"/>
      <c r="H72" s="106"/>
      <c r="I72" s="106"/>
      <c r="J72" s="106"/>
      <c r="K72" s="106"/>
      <c r="L72" s="106"/>
    </row>
    <row r="73" spans="1:12" ht="30" customHeight="1" x14ac:dyDescent="0.2">
      <c r="A73" s="172"/>
      <c r="B73" s="129" t="s">
        <v>674</v>
      </c>
      <c r="C73" s="129" t="s">
        <v>666</v>
      </c>
      <c r="D73" s="130" t="s">
        <v>379</v>
      </c>
      <c r="E73" s="131">
        <v>45717</v>
      </c>
      <c r="F73" s="131">
        <v>46692</v>
      </c>
      <c r="G73" s="106"/>
      <c r="H73" s="106"/>
      <c r="I73" s="106"/>
      <c r="J73" s="106"/>
      <c r="K73" s="106"/>
      <c r="L73" s="106"/>
    </row>
    <row r="74" spans="1:12" ht="30" customHeight="1" x14ac:dyDescent="0.2">
      <c r="A74" s="170" t="s">
        <v>677</v>
      </c>
      <c r="B74" s="129" t="s">
        <v>678</v>
      </c>
      <c r="C74" s="129" t="s">
        <v>681</v>
      </c>
      <c r="D74" s="130" t="s">
        <v>379</v>
      </c>
      <c r="E74" s="131">
        <v>45717</v>
      </c>
      <c r="F74" s="131">
        <v>46692</v>
      </c>
      <c r="G74" s="106"/>
      <c r="H74" s="106"/>
      <c r="I74" s="106"/>
      <c r="J74" s="106"/>
      <c r="K74" s="106"/>
      <c r="L74" s="106"/>
    </row>
    <row r="75" spans="1:12" ht="30" customHeight="1" x14ac:dyDescent="0.2">
      <c r="A75" s="171"/>
      <c r="B75" s="129" t="s">
        <v>683</v>
      </c>
      <c r="C75" s="129" t="s">
        <v>685</v>
      </c>
      <c r="D75" s="130" t="s">
        <v>379</v>
      </c>
      <c r="E75" s="131">
        <v>45717</v>
      </c>
      <c r="F75" s="131">
        <v>46692</v>
      </c>
      <c r="G75" s="106"/>
      <c r="H75" s="106"/>
      <c r="I75" s="106"/>
      <c r="J75" s="106"/>
      <c r="K75" s="106"/>
      <c r="L75" s="106"/>
    </row>
    <row r="76" spans="1:12" ht="30" customHeight="1" x14ac:dyDescent="0.2">
      <c r="A76" s="171"/>
      <c r="B76" s="129" t="s">
        <v>686</v>
      </c>
      <c r="C76" s="129" t="s">
        <v>685</v>
      </c>
      <c r="D76" s="130" t="s">
        <v>379</v>
      </c>
      <c r="E76" s="131">
        <v>45717</v>
      </c>
      <c r="F76" s="131">
        <v>46692</v>
      </c>
      <c r="G76" s="106"/>
      <c r="H76" s="106"/>
      <c r="I76" s="106"/>
      <c r="J76" s="106"/>
      <c r="K76" s="106"/>
      <c r="L76" s="106"/>
    </row>
    <row r="77" spans="1:12" ht="30" customHeight="1" x14ac:dyDescent="0.2">
      <c r="A77" s="172"/>
      <c r="B77" s="129" t="s">
        <v>688</v>
      </c>
      <c r="C77" s="129" t="s">
        <v>690</v>
      </c>
      <c r="D77" s="130" t="s">
        <v>379</v>
      </c>
      <c r="E77" s="131">
        <v>45717</v>
      </c>
      <c r="F77" s="131">
        <v>46692</v>
      </c>
      <c r="G77" s="106"/>
      <c r="H77" s="106"/>
      <c r="I77" s="106"/>
      <c r="J77" s="106"/>
      <c r="K77" s="106"/>
      <c r="L77" s="106"/>
    </row>
    <row r="78" spans="1:12" ht="30" customHeight="1" x14ac:dyDescent="0.2">
      <c r="A78" s="170" t="s">
        <v>693</v>
      </c>
      <c r="B78" s="129" t="s">
        <v>694</v>
      </c>
      <c r="C78" s="129" t="s">
        <v>698</v>
      </c>
      <c r="D78" s="130" t="s">
        <v>395</v>
      </c>
      <c r="E78" s="131">
        <v>44986</v>
      </c>
      <c r="F78" s="131">
        <v>45962</v>
      </c>
      <c r="G78" s="106"/>
      <c r="H78" s="106"/>
      <c r="I78" s="106"/>
      <c r="J78" s="106"/>
      <c r="K78" s="106"/>
      <c r="L78" s="106"/>
    </row>
    <row r="79" spans="1:12" ht="30" customHeight="1" x14ac:dyDescent="0.2">
      <c r="A79" s="172"/>
      <c r="B79" s="129" t="s">
        <v>699</v>
      </c>
      <c r="C79" s="129" t="s">
        <v>701</v>
      </c>
      <c r="D79" s="130" t="s">
        <v>379</v>
      </c>
      <c r="E79" s="131">
        <v>45717</v>
      </c>
      <c r="F79" s="131">
        <v>46692</v>
      </c>
      <c r="G79" s="106"/>
      <c r="H79" s="106"/>
      <c r="I79" s="106"/>
      <c r="J79" s="106"/>
      <c r="K79" s="106"/>
      <c r="L79" s="106"/>
    </row>
    <row r="80" spans="1:12" ht="30" customHeight="1" x14ac:dyDescent="0.2">
      <c r="A80" s="170" t="s">
        <v>705</v>
      </c>
      <c r="B80" s="129" t="s">
        <v>706</v>
      </c>
      <c r="C80" s="129" t="s">
        <v>708</v>
      </c>
      <c r="D80" s="130" t="s">
        <v>379</v>
      </c>
      <c r="E80" s="131">
        <v>45717</v>
      </c>
      <c r="F80" s="131">
        <v>46692</v>
      </c>
      <c r="G80" s="106"/>
      <c r="H80" s="106"/>
      <c r="I80" s="106"/>
      <c r="J80" s="106"/>
      <c r="K80" s="106"/>
      <c r="L80" s="106"/>
    </row>
    <row r="81" spans="1:12" ht="30" customHeight="1" x14ac:dyDescent="0.2">
      <c r="A81" s="171"/>
      <c r="B81" s="129" t="s">
        <v>710</v>
      </c>
      <c r="C81" s="129" t="s">
        <v>712</v>
      </c>
      <c r="D81" s="130" t="s">
        <v>379</v>
      </c>
      <c r="E81" s="131">
        <v>45717</v>
      </c>
      <c r="F81" s="131">
        <v>46692</v>
      </c>
      <c r="G81" s="106"/>
      <c r="H81" s="106"/>
      <c r="I81" s="106"/>
      <c r="J81" s="106"/>
      <c r="K81" s="106"/>
      <c r="L81" s="106"/>
    </row>
    <row r="82" spans="1:12" ht="30" customHeight="1" x14ac:dyDescent="0.2">
      <c r="A82" s="171"/>
      <c r="B82" s="129" t="s">
        <v>714</v>
      </c>
      <c r="C82" s="129" t="s">
        <v>712</v>
      </c>
      <c r="D82" s="130" t="s">
        <v>379</v>
      </c>
      <c r="E82" s="131">
        <v>45717</v>
      </c>
      <c r="F82" s="131">
        <v>46692</v>
      </c>
      <c r="G82" s="106"/>
      <c r="H82" s="106"/>
      <c r="I82" s="106"/>
      <c r="J82" s="106"/>
      <c r="K82" s="106"/>
      <c r="L82" s="106"/>
    </row>
    <row r="83" spans="1:12" ht="30" customHeight="1" x14ac:dyDescent="0.2">
      <c r="A83" s="172"/>
      <c r="B83" s="129" t="s">
        <v>716</v>
      </c>
      <c r="C83" s="129" t="s">
        <v>712</v>
      </c>
      <c r="D83" s="130" t="s">
        <v>379</v>
      </c>
      <c r="E83" s="131">
        <v>45717</v>
      </c>
      <c r="F83" s="131">
        <v>46692</v>
      </c>
      <c r="G83" s="106"/>
      <c r="H83" s="106"/>
      <c r="I83" s="106"/>
      <c r="J83" s="106"/>
      <c r="K83" s="106"/>
      <c r="L83" s="106"/>
    </row>
    <row r="84" spans="1:12" ht="30" customHeight="1" x14ac:dyDescent="0.2">
      <c r="A84" s="170" t="s">
        <v>720</v>
      </c>
      <c r="B84" s="129" t="s">
        <v>721</v>
      </c>
      <c r="C84" s="129" t="s">
        <v>726</v>
      </c>
      <c r="D84" s="130" t="s">
        <v>379</v>
      </c>
      <c r="E84" s="131">
        <v>45809</v>
      </c>
      <c r="F84" s="131">
        <v>46692</v>
      </c>
      <c r="G84" s="106"/>
      <c r="H84" s="106"/>
      <c r="I84" s="106"/>
      <c r="J84" s="106"/>
      <c r="K84" s="106"/>
      <c r="L84" s="106"/>
    </row>
    <row r="85" spans="1:12" ht="30" customHeight="1" x14ac:dyDescent="0.2">
      <c r="A85" s="171"/>
      <c r="B85" s="129" t="s">
        <v>728</v>
      </c>
      <c r="C85" s="129" t="s">
        <v>726</v>
      </c>
      <c r="D85" s="130" t="s">
        <v>379</v>
      </c>
      <c r="E85" s="131">
        <v>46631</v>
      </c>
      <c r="F85" s="131">
        <v>46692</v>
      </c>
      <c r="G85" s="106"/>
      <c r="H85" s="106"/>
      <c r="I85" s="106"/>
      <c r="J85" s="106"/>
      <c r="K85" s="106"/>
      <c r="L85" s="106"/>
    </row>
    <row r="86" spans="1:12" ht="30" customHeight="1" x14ac:dyDescent="0.2">
      <c r="A86" s="171"/>
      <c r="B86" s="129" t="s">
        <v>732</v>
      </c>
      <c r="C86" s="129" t="s">
        <v>734</v>
      </c>
      <c r="D86" s="130" t="s">
        <v>428</v>
      </c>
      <c r="E86" s="131">
        <v>46054</v>
      </c>
      <c r="F86" s="131">
        <v>47362</v>
      </c>
      <c r="G86" s="106"/>
      <c r="H86" s="106"/>
      <c r="I86" s="106"/>
      <c r="J86" s="106"/>
      <c r="K86" s="106"/>
      <c r="L86" s="106"/>
    </row>
    <row r="87" spans="1:12" ht="30" customHeight="1" x14ac:dyDescent="0.2">
      <c r="A87" s="172"/>
      <c r="B87" s="129" t="s">
        <v>735</v>
      </c>
      <c r="C87" s="129" t="s">
        <v>726</v>
      </c>
      <c r="D87" s="130" t="s">
        <v>379</v>
      </c>
      <c r="E87" s="131">
        <v>45658</v>
      </c>
      <c r="F87" s="131">
        <v>46692</v>
      </c>
      <c r="G87" s="106"/>
      <c r="H87" s="106"/>
      <c r="I87" s="106"/>
      <c r="J87" s="106"/>
      <c r="K87" s="106"/>
      <c r="L87" s="106"/>
    </row>
  </sheetData>
  <autoFilter ref="A6:L87" xr:uid="{348CEDA1-46F8-4680-B37C-246E4EDB219D}"/>
  <dataConsolidate/>
  <mergeCells count="33">
    <mergeCell ref="A4:L4"/>
    <mergeCell ref="A1:J3"/>
    <mergeCell ref="C9:C10"/>
    <mergeCell ref="D9:D10"/>
    <mergeCell ref="E9:E10"/>
    <mergeCell ref="F9:F10"/>
    <mergeCell ref="A19:A22"/>
    <mergeCell ref="A26:A29"/>
    <mergeCell ref="A61:A62"/>
    <mergeCell ref="B9:B10"/>
    <mergeCell ref="A7:A8"/>
    <mergeCell ref="A9:A11"/>
    <mergeCell ref="A12:A15"/>
    <mergeCell ref="A16:A18"/>
    <mergeCell ref="A23:A25"/>
    <mergeCell ref="A30:A33"/>
    <mergeCell ref="A34:A36"/>
    <mergeCell ref="A37:A38"/>
    <mergeCell ref="A39:A41"/>
    <mergeCell ref="A43:A46"/>
    <mergeCell ref="A47:A48"/>
    <mergeCell ref="A49:A51"/>
    <mergeCell ref="A52:A54"/>
    <mergeCell ref="A55:A57"/>
    <mergeCell ref="A58:A59"/>
    <mergeCell ref="A78:A79"/>
    <mergeCell ref="A80:A83"/>
    <mergeCell ref="A84:A87"/>
    <mergeCell ref="A63:A64"/>
    <mergeCell ref="A65:A66"/>
    <mergeCell ref="A67:A69"/>
    <mergeCell ref="A70:A73"/>
    <mergeCell ref="A74:A77"/>
  </mergeCells>
  <dataValidations count="1">
    <dataValidation type="list" allowBlank="1" showInputMessage="1" showErrorMessage="1" sqref="D7:D9 D11:D87" xr:uid="{AB6C97B4-478F-4B47-8082-106D0A27FF7B}">
      <formula1>"Corto Plazo,Mediano Plazo,Largo Plazo"</formula1>
    </dataValidation>
  </dataValidations>
  <hyperlinks>
    <hyperlink ref="I38" r:id="rId1" xr:uid="{EFA266C7-B3E0-40BF-995E-346D63AB90C0}"/>
  </hyperlinks>
  <pageMargins left="0.25" right="0.25" top="0.75" bottom="0.75" header="0.3" footer="0.3"/>
  <pageSetup paperSize="9" scale="20" firstPageNumber="0" orientation="landscape" horizontalDpi="300" verticalDpi="300"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2"/>
  <sheetViews>
    <sheetView zoomScale="150" zoomScaleNormal="150" workbookViewId="0">
      <selection activeCell="B19" sqref="B19"/>
    </sheetView>
  </sheetViews>
  <sheetFormatPr baseColWidth="10" defaultColWidth="11" defaultRowHeight="14.25" x14ac:dyDescent="0.2"/>
  <cols>
    <col min="1" max="1" width="35" customWidth="1"/>
    <col min="2" max="2" width="79.875" customWidth="1"/>
    <col min="3" max="3" width="53.5" customWidth="1"/>
  </cols>
  <sheetData>
    <row r="1" spans="1:6" ht="15" x14ac:dyDescent="0.25">
      <c r="A1" s="189" t="s">
        <v>63</v>
      </c>
      <c r="B1" s="190"/>
      <c r="C1" s="79"/>
    </row>
    <row r="2" spans="1:6" ht="15" x14ac:dyDescent="0.25">
      <c r="A2" s="80" t="s">
        <v>64</v>
      </c>
      <c r="B2" s="80" t="s">
        <v>65</v>
      </c>
      <c r="C2" s="81" t="s">
        <v>66</v>
      </c>
    </row>
    <row r="3" spans="1:6" ht="15" x14ac:dyDescent="0.25">
      <c r="A3" s="82" t="s">
        <v>67</v>
      </c>
      <c r="B3" s="83" t="s">
        <v>68</v>
      </c>
      <c r="C3" s="84" t="s">
        <v>69</v>
      </c>
      <c r="F3" s="82" t="s">
        <v>70</v>
      </c>
    </row>
    <row r="4" spans="1:6" ht="15" x14ac:dyDescent="0.25">
      <c r="A4" s="82" t="s">
        <v>67</v>
      </c>
      <c r="B4" s="83" t="s">
        <v>68</v>
      </c>
      <c r="C4" s="84" t="s">
        <v>71</v>
      </c>
      <c r="F4" s="82" t="s">
        <v>72</v>
      </c>
    </row>
    <row r="5" spans="1:6" ht="15" x14ac:dyDescent="0.25">
      <c r="A5" s="82" t="s">
        <v>67</v>
      </c>
      <c r="B5" s="83" t="s">
        <v>68</v>
      </c>
      <c r="C5" s="84" t="s">
        <v>73</v>
      </c>
      <c r="F5" s="82" t="s">
        <v>74</v>
      </c>
    </row>
    <row r="6" spans="1:6" ht="15" x14ac:dyDescent="0.25">
      <c r="A6" s="82" t="s">
        <v>67</v>
      </c>
      <c r="B6" s="83" t="s">
        <v>75</v>
      </c>
      <c r="C6" s="84" t="s">
        <v>76</v>
      </c>
      <c r="F6" s="82" t="s">
        <v>77</v>
      </c>
    </row>
    <row r="7" spans="1:6" ht="15" x14ac:dyDescent="0.25">
      <c r="A7" s="82" t="s">
        <v>67</v>
      </c>
      <c r="B7" s="83" t="s">
        <v>75</v>
      </c>
      <c r="C7" s="84" t="s">
        <v>78</v>
      </c>
      <c r="F7" s="82" t="s">
        <v>79</v>
      </c>
    </row>
    <row r="8" spans="1:6" ht="15" x14ac:dyDescent="0.25">
      <c r="A8" s="82" t="s">
        <v>67</v>
      </c>
      <c r="B8" s="83" t="s">
        <v>75</v>
      </c>
      <c r="C8" s="84" t="s">
        <v>80</v>
      </c>
    </row>
    <row r="9" spans="1:6" ht="15" x14ac:dyDescent="0.25">
      <c r="A9" s="82" t="s">
        <v>67</v>
      </c>
      <c r="B9" s="83" t="s">
        <v>81</v>
      </c>
      <c r="C9" s="84" t="s">
        <v>82</v>
      </c>
    </row>
    <row r="10" spans="1:6" ht="15" x14ac:dyDescent="0.25">
      <c r="A10" s="82" t="s">
        <v>67</v>
      </c>
      <c r="B10" s="83" t="s">
        <v>81</v>
      </c>
      <c r="C10" s="84" t="s">
        <v>83</v>
      </c>
    </row>
    <row r="11" spans="1:6" ht="15" x14ac:dyDescent="0.25">
      <c r="A11" s="82" t="s">
        <v>67</v>
      </c>
      <c r="B11" s="83" t="s">
        <v>81</v>
      </c>
      <c r="C11" s="84" t="s">
        <v>84</v>
      </c>
    </row>
    <row r="12" spans="1:6" ht="15" x14ac:dyDescent="0.25">
      <c r="A12" s="82" t="s">
        <v>67</v>
      </c>
      <c r="B12" s="83" t="s">
        <v>85</v>
      </c>
      <c r="C12" s="84" t="s">
        <v>86</v>
      </c>
    </row>
    <row r="13" spans="1:6" ht="23.25" x14ac:dyDescent="0.25">
      <c r="A13" s="82" t="s">
        <v>67</v>
      </c>
      <c r="B13" s="83" t="s">
        <v>85</v>
      </c>
      <c r="C13" s="84" t="s">
        <v>87</v>
      </c>
    </row>
    <row r="14" spans="1:6" ht="23.25" x14ac:dyDescent="0.25">
      <c r="A14" s="82" t="s">
        <v>67</v>
      </c>
      <c r="B14" s="83" t="s">
        <v>85</v>
      </c>
      <c r="C14" s="84" t="s">
        <v>88</v>
      </c>
    </row>
    <row r="15" spans="1:6" ht="23.25" x14ac:dyDescent="0.25">
      <c r="A15" s="82" t="s">
        <v>67</v>
      </c>
      <c r="B15" s="83" t="s">
        <v>85</v>
      </c>
      <c r="C15" s="84" t="s">
        <v>89</v>
      </c>
    </row>
    <row r="16" spans="1:6" ht="15" x14ac:dyDescent="0.25">
      <c r="A16" s="82" t="s">
        <v>67</v>
      </c>
      <c r="B16" s="83" t="s">
        <v>90</v>
      </c>
      <c r="C16" s="84" t="s">
        <v>91</v>
      </c>
    </row>
    <row r="17" spans="1:3" ht="15" x14ac:dyDescent="0.25">
      <c r="A17" s="82" t="s">
        <v>67</v>
      </c>
      <c r="B17" s="83" t="s">
        <v>90</v>
      </c>
      <c r="C17" s="84" t="s">
        <v>92</v>
      </c>
    </row>
    <row r="18" spans="1:3" ht="15" x14ac:dyDescent="0.25">
      <c r="A18" s="82" t="s">
        <v>67</v>
      </c>
      <c r="B18" s="83" t="s">
        <v>90</v>
      </c>
      <c r="C18" s="84" t="s">
        <v>93</v>
      </c>
    </row>
    <row r="19" spans="1:3" ht="15" x14ac:dyDescent="0.25">
      <c r="A19" s="82" t="s">
        <v>67</v>
      </c>
      <c r="B19" s="83" t="s">
        <v>90</v>
      </c>
      <c r="C19" s="84" t="s">
        <v>94</v>
      </c>
    </row>
    <row r="20" spans="1:3" ht="15" x14ac:dyDescent="0.25">
      <c r="A20" s="82" t="s">
        <v>95</v>
      </c>
      <c r="B20" s="83" t="s">
        <v>96</v>
      </c>
      <c r="C20" s="84" t="s">
        <v>97</v>
      </c>
    </row>
    <row r="21" spans="1:3" ht="15" x14ac:dyDescent="0.25">
      <c r="A21" s="82" t="s">
        <v>95</v>
      </c>
      <c r="B21" s="83" t="s">
        <v>96</v>
      </c>
      <c r="C21" s="84" t="s">
        <v>98</v>
      </c>
    </row>
    <row r="22" spans="1:3" ht="34.5" x14ac:dyDescent="0.25">
      <c r="A22" s="82" t="s">
        <v>95</v>
      </c>
      <c r="B22" s="83" t="s">
        <v>99</v>
      </c>
      <c r="C22" s="84" t="s">
        <v>100</v>
      </c>
    </row>
    <row r="23" spans="1:3" ht="15" x14ac:dyDescent="0.25">
      <c r="A23" s="82" t="s">
        <v>95</v>
      </c>
      <c r="B23" s="83" t="s">
        <v>101</v>
      </c>
      <c r="C23" s="84" t="s">
        <v>102</v>
      </c>
    </row>
    <row r="24" spans="1:3" ht="15" x14ac:dyDescent="0.25">
      <c r="A24" s="82" t="s">
        <v>95</v>
      </c>
      <c r="B24" s="83" t="s">
        <v>101</v>
      </c>
      <c r="C24" s="84" t="s">
        <v>103</v>
      </c>
    </row>
    <row r="25" spans="1:3" ht="15" x14ac:dyDescent="0.25">
      <c r="A25" s="82" t="s">
        <v>95</v>
      </c>
      <c r="B25" s="83" t="s">
        <v>104</v>
      </c>
      <c r="C25" s="84" t="s">
        <v>105</v>
      </c>
    </row>
    <row r="26" spans="1:3" ht="23.25" x14ac:dyDescent="0.25">
      <c r="A26" s="82" t="s">
        <v>95</v>
      </c>
      <c r="B26" s="83" t="s">
        <v>104</v>
      </c>
      <c r="C26" s="84" t="s">
        <v>106</v>
      </c>
    </row>
    <row r="27" spans="1:3" ht="23.25" x14ac:dyDescent="0.25">
      <c r="A27" s="82" t="s">
        <v>107</v>
      </c>
      <c r="B27" s="83" t="s">
        <v>108</v>
      </c>
      <c r="C27" s="84" t="s">
        <v>109</v>
      </c>
    </row>
    <row r="28" spans="1:3" ht="23.25" x14ac:dyDescent="0.25">
      <c r="A28" s="82" t="s">
        <v>107</v>
      </c>
      <c r="B28" s="83" t="s">
        <v>110</v>
      </c>
      <c r="C28" s="84" t="s">
        <v>111</v>
      </c>
    </row>
    <row r="29" spans="1:3" ht="15" x14ac:dyDescent="0.25">
      <c r="A29" s="82" t="s">
        <v>107</v>
      </c>
      <c r="B29" s="83" t="s">
        <v>110</v>
      </c>
      <c r="C29" s="84" t="s">
        <v>112</v>
      </c>
    </row>
    <row r="30" spans="1:3" ht="23.25" x14ac:dyDescent="0.25">
      <c r="A30" s="82" t="s">
        <v>107</v>
      </c>
      <c r="B30" s="83" t="s">
        <v>110</v>
      </c>
      <c r="C30" s="84" t="s">
        <v>113</v>
      </c>
    </row>
    <row r="31" spans="1:3" ht="15" x14ac:dyDescent="0.25">
      <c r="A31" s="82" t="s">
        <v>107</v>
      </c>
      <c r="B31" s="83" t="s">
        <v>110</v>
      </c>
      <c r="C31" s="84" t="s">
        <v>114</v>
      </c>
    </row>
    <row r="32" spans="1:3" ht="23.25" x14ac:dyDescent="0.25">
      <c r="A32" s="82" t="s">
        <v>107</v>
      </c>
      <c r="B32" s="83" t="s">
        <v>115</v>
      </c>
      <c r="C32" s="84" t="s">
        <v>116</v>
      </c>
    </row>
    <row r="33" spans="1:3" ht="15" x14ac:dyDescent="0.25">
      <c r="A33" s="82" t="s">
        <v>107</v>
      </c>
      <c r="B33" s="83" t="s">
        <v>115</v>
      </c>
      <c r="C33" s="84" t="s">
        <v>117</v>
      </c>
    </row>
    <row r="34" spans="1:3" ht="23.25" x14ac:dyDescent="0.25">
      <c r="A34" s="82" t="s">
        <v>107</v>
      </c>
      <c r="B34" s="83" t="s">
        <v>115</v>
      </c>
      <c r="C34" s="84" t="s">
        <v>118</v>
      </c>
    </row>
    <row r="35" spans="1:3" ht="15" x14ac:dyDescent="0.25">
      <c r="A35" s="82" t="s">
        <v>107</v>
      </c>
      <c r="B35" s="83" t="s">
        <v>119</v>
      </c>
      <c r="C35" s="84" t="s">
        <v>120</v>
      </c>
    </row>
    <row r="36" spans="1:3" ht="23.25" x14ac:dyDescent="0.25">
      <c r="A36" s="82" t="s">
        <v>107</v>
      </c>
      <c r="B36" s="83" t="s">
        <v>119</v>
      </c>
      <c r="C36" s="84" t="s">
        <v>121</v>
      </c>
    </row>
    <row r="37" spans="1:3" ht="34.5" x14ac:dyDescent="0.25">
      <c r="A37" s="82" t="s">
        <v>107</v>
      </c>
      <c r="B37" s="83" t="s">
        <v>119</v>
      </c>
      <c r="C37" s="84" t="s">
        <v>122</v>
      </c>
    </row>
    <row r="38" spans="1:3" ht="15" x14ac:dyDescent="0.25">
      <c r="A38" s="82" t="s">
        <v>123</v>
      </c>
      <c r="B38" s="83" t="s">
        <v>124</v>
      </c>
      <c r="C38" s="84" t="s">
        <v>125</v>
      </c>
    </row>
    <row r="39" spans="1:3" ht="15" x14ac:dyDescent="0.25">
      <c r="A39" s="82" t="s">
        <v>123</v>
      </c>
      <c r="B39" s="83" t="s">
        <v>126</v>
      </c>
      <c r="C39" s="84" t="s">
        <v>127</v>
      </c>
    </row>
    <row r="40" spans="1:3" ht="15" x14ac:dyDescent="0.25">
      <c r="A40" s="82" t="s">
        <v>123</v>
      </c>
      <c r="B40" s="83" t="s">
        <v>128</v>
      </c>
      <c r="C40" s="84" t="s">
        <v>129</v>
      </c>
    </row>
    <row r="41" spans="1:3" ht="15" x14ac:dyDescent="0.25">
      <c r="A41" s="82" t="s">
        <v>130</v>
      </c>
      <c r="B41" s="83" t="s">
        <v>131</v>
      </c>
      <c r="C41" s="84" t="s">
        <v>132</v>
      </c>
    </row>
    <row r="42" spans="1:3" ht="15" x14ac:dyDescent="0.25">
      <c r="A42" s="82" t="s">
        <v>130</v>
      </c>
      <c r="B42" s="83" t="s">
        <v>131</v>
      </c>
      <c r="C42" s="84" t="s">
        <v>133</v>
      </c>
    </row>
    <row r="43" spans="1:3" ht="15" x14ac:dyDescent="0.25">
      <c r="A43" s="82" t="s">
        <v>130</v>
      </c>
      <c r="B43" s="83" t="s">
        <v>131</v>
      </c>
      <c r="C43" s="84" t="s">
        <v>134</v>
      </c>
    </row>
    <row r="44" spans="1:3" ht="15" x14ac:dyDescent="0.25">
      <c r="A44" s="82" t="s">
        <v>130</v>
      </c>
      <c r="B44" s="83" t="s">
        <v>131</v>
      </c>
      <c r="C44" s="84" t="s">
        <v>135</v>
      </c>
    </row>
    <row r="45" spans="1:3" ht="15" x14ac:dyDescent="0.25">
      <c r="A45" s="82" t="s">
        <v>130</v>
      </c>
      <c r="B45" s="83" t="s">
        <v>131</v>
      </c>
      <c r="C45" s="84" t="s">
        <v>136</v>
      </c>
    </row>
    <row r="46" spans="1:3" ht="15" x14ac:dyDescent="0.25">
      <c r="A46" s="82" t="s">
        <v>130</v>
      </c>
      <c r="B46" s="83" t="s">
        <v>131</v>
      </c>
      <c r="C46" s="84" t="s">
        <v>137</v>
      </c>
    </row>
    <row r="47" spans="1:3" ht="15" x14ac:dyDescent="0.25">
      <c r="A47" s="82" t="s">
        <v>130</v>
      </c>
      <c r="B47" s="83" t="s">
        <v>138</v>
      </c>
      <c r="C47" s="84" t="s">
        <v>139</v>
      </c>
    </row>
    <row r="48" spans="1:3" ht="23.25" x14ac:dyDescent="0.25">
      <c r="A48" s="82" t="s">
        <v>130</v>
      </c>
      <c r="B48" s="85" t="s">
        <v>140</v>
      </c>
      <c r="C48" s="84" t="s">
        <v>141</v>
      </c>
    </row>
    <row r="49" spans="1:3" ht="15" x14ac:dyDescent="0.25">
      <c r="A49" s="82" t="s">
        <v>130</v>
      </c>
      <c r="B49" s="85" t="s">
        <v>140</v>
      </c>
      <c r="C49" s="84" t="s">
        <v>142</v>
      </c>
    </row>
    <row r="50" spans="1:3" ht="15" x14ac:dyDescent="0.25">
      <c r="A50" s="82" t="s">
        <v>130</v>
      </c>
      <c r="B50" s="85" t="s">
        <v>140</v>
      </c>
      <c r="C50" s="84" t="s">
        <v>143</v>
      </c>
    </row>
    <row r="51" spans="1:3" ht="23.25" x14ac:dyDescent="0.25">
      <c r="A51" s="82" t="s">
        <v>130</v>
      </c>
      <c r="B51" s="85" t="s">
        <v>140</v>
      </c>
      <c r="C51" s="84" t="s">
        <v>144</v>
      </c>
    </row>
    <row r="52" spans="1:3" ht="15" x14ac:dyDescent="0.25">
      <c r="A52" s="82" t="s">
        <v>130</v>
      </c>
      <c r="B52" s="85" t="s">
        <v>140</v>
      </c>
      <c r="C52" s="84" t="s">
        <v>145</v>
      </c>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N44"/>
  <sheetViews>
    <sheetView topLeftCell="C15" zoomScale="220" zoomScaleNormal="220" workbookViewId="0">
      <selection activeCell="C17" sqref="C17"/>
    </sheetView>
  </sheetViews>
  <sheetFormatPr baseColWidth="10" defaultColWidth="11" defaultRowHeight="14.25" x14ac:dyDescent="0.2"/>
  <cols>
    <col min="1" max="1" width="44" customWidth="1"/>
    <col min="2" max="2" width="38.875" customWidth="1"/>
    <col min="3" max="3" width="83.875" customWidth="1"/>
    <col min="4" max="4" width="47.625" customWidth="1"/>
    <col min="5" max="5" width="45.875" customWidth="1"/>
    <col min="6" max="6" width="51.625" customWidth="1"/>
    <col min="7" max="7" width="32.125" customWidth="1"/>
    <col min="8" max="8" width="31.375" customWidth="1"/>
    <col min="9" max="9" width="30.875" customWidth="1"/>
    <col min="10" max="10" width="25.125" customWidth="1"/>
    <col min="11" max="11" width="27.875" customWidth="1"/>
    <col min="12" max="12" width="32.125" customWidth="1"/>
    <col min="13" max="13" width="31" customWidth="1"/>
    <col min="14" max="14" width="32.125" customWidth="1"/>
  </cols>
  <sheetData>
    <row r="2" spans="1:14" x14ac:dyDescent="0.2">
      <c r="B2" t="s">
        <v>146</v>
      </c>
    </row>
    <row r="3" spans="1:14" ht="15" thickBot="1" x14ac:dyDescent="0.25"/>
    <row r="4" spans="1:14" ht="42" customHeight="1" x14ac:dyDescent="0.2">
      <c r="B4" s="191" t="s">
        <v>147</v>
      </c>
      <c r="C4" s="192"/>
    </row>
    <row r="5" spans="1:14" x14ac:dyDescent="0.2">
      <c r="A5" s="86" t="s">
        <v>148</v>
      </c>
      <c r="B5" s="86" t="s">
        <v>148</v>
      </c>
      <c r="C5" s="86" t="s">
        <v>149</v>
      </c>
    </row>
    <row r="6" spans="1:14" ht="38.25" x14ac:dyDescent="0.2">
      <c r="A6" s="86"/>
      <c r="B6" s="86"/>
      <c r="C6" s="89" t="s">
        <v>150</v>
      </c>
      <c r="D6" s="89" t="s">
        <v>151</v>
      </c>
      <c r="E6" s="89" t="s">
        <v>152</v>
      </c>
      <c r="F6" s="89" t="s">
        <v>153</v>
      </c>
      <c r="G6" s="89" t="s">
        <v>154</v>
      </c>
      <c r="H6" s="88" t="s">
        <v>155</v>
      </c>
      <c r="I6" s="89" t="s">
        <v>156</v>
      </c>
      <c r="J6" s="89" t="s">
        <v>157</v>
      </c>
      <c r="K6" s="88" t="s">
        <v>158</v>
      </c>
      <c r="L6" s="89" t="s">
        <v>159</v>
      </c>
      <c r="M6" s="89" t="s">
        <v>160</v>
      </c>
      <c r="N6" s="89" t="s">
        <v>161</v>
      </c>
    </row>
    <row r="7" spans="1:14" ht="21.95" customHeight="1" x14ac:dyDescent="0.2">
      <c r="A7" s="89" t="s">
        <v>36</v>
      </c>
      <c r="B7" s="89" t="s">
        <v>150</v>
      </c>
      <c r="C7" s="87" t="s">
        <v>162</v>
      </c>
      <c r="D7" s="87" t="s">
        <v>39</v>
      </c>
      <c r="E7" s="87" t="s">
        <v>42</v>
      </c>
      <c r="F7" s="87" t="s">
        <v>163</v>
      </c>
      <c r="G7" s="87" t="s">
        <v>164</v>
      </c>
      <c r="H7" s="90" t="s">
        <v>165</v>
      </c>
      <c r="I7" s="90" t="s">
        <v>166</v>
      </c>
      <c r="J7" s="87" t="s">
        <v>51</v>
      </c>
      <c r="K7" s="87" t="s">
        <v>53</v>
      </c>
      <c r="L7" s="87" t="s">
        <v>167</v>
      </c>
      <c r="M7" s="87" t="s">
        <v>168</v>
      </c>
      <c r="N7" s="87" t="s">
        <v>62</v>
      </c>
    </row>
    <row r="8" spans="1:14" ht="35.1" customHeight="1" x14ac:dyDescent="0.2">
      <c r="A8" s="89" t="s">
        <v>38</v>
      </c>
      <c r="B8" s="89" t="s">
        <v>150</v>
      </c>
      <c r="C8" s="87" t="s">
        <v>37</v>
      </c>
      <c r="D8" s="87" t="s">
        <v>169</v>
      </c>
      <c r="E8" s="87" t="s">
        <v>43</v>
      </c>
      <c r="F8" s="87" t="s">
        <v>170</v>
      </c>
      <c r="G8" s="87" t="s">
        <v>46</v>
      </c>
      <c r="H8" s="91" t="s">
        <v>48</v>
      </c>
      <c r="I8" s="91" t="s">
        <v>171</v>
      </c>
      <c r="J8" s="87" t="s">
        <v>172</v>
      </c>
      <c r="L8" s="87" t="s">
        <v>55</v>
      </c>
      <c r="M8" s="87" t="s">
        <v>59</v>
      </c>
      <c r="N8" s="87" t="s">
        <v>173</v>
      </c>
    </row>
    <row r="9" spans="1:14" ht="26.1" customHeight="1" x14ac:dyDescent="0.2">
      <c r="A9" s="89" t="s">
        <v>41</v>
      </c>
      <c r="B9" s="89" t="s">
        <v>150</v>
      </c>
      <c r="C9" s="87" t="s">
        <v>174</v>
      </c>
      <c r="D9" s="87" t="s">
        <v>40</v>
      </c>
      <c r="E9" s="87" t="s">
        <v>175</v>
      </c>
      <c r="F9" s="87" t="s">
        <v>176</v>
      </c>
      <c r="G9" s="87" t="s">
        <v>177</v>
      </c>
      <c r="L9" s="87" t="s">
        <v>56</v>
      </c>
      <c r="M9" s="87" t="s">
        <v>60</v>
      </c>
      <c r="N9" s="87" t="s">
        <v>178</v>
      </c>
    </row>
    <row r="10" spans="1:14" ht="27.95" customHeight="1" x14ac:dyDescent="0.2">
      <c r="A10" s="89" t="s">
        <v>179</v>
      </c>
      <c r="B10" s="89" t="s">
        <v>151</v>
      </c>
      <c r="C10" s="87" t="s">
        <v>39</v>
      </c>
      <c r="E10" s="87" t="s">
        <v>180</v>
      </c>
      <c r="F10" s="87" t="s">
        <v>181</v>
      </c>
      <c r="G10" s="87" t="s">
        <v>182</v>
      </c>
      <c r="L10" s="87" t="s">
        <v>57</v>
      </c>
    </row>
    <row r="11" spans="1:14" ht="25.5" x14ac:dyDescent="0.2">
      <c r="A11" s="89" t="s">
        <v>45</v>
      </c>
      <c r="B11" s="89" t="s">
        <v>151</v>
      </c>
      <c r="C11" s="87" t="s">
        <v>169</v>
      </c>
      <c r="E11" s="87" t="s">
        <v>183</v>
      </c>
      <c r="L11" s="87" t="s">
        <v>184</v>
      </c>
    </row>
    <row r="12" spans="1:14" ht="25.5" x14ac:dyDescent="0.2">
      <c r="A12" s="88" t="s">
        <v>47</v>
      </c>
      <c r="B12" s="89" t="s">
        <v>151</v>
      </c>
      <c r="C12" s="87" t="s">
        <v>40</v>
      </c>
      <c r="E12" s="87" t="s">
        <v>44</v>
      </c>
    </row>
    <row r="13" spans="1:14" ht="26.1" customHeight="1" x14ac:dyDescent="0.2">
      <c r="A13" s="89" t="s">
        <v>49</v>
      </c>
      <c r="B13" s="89" t="s">
        <v>152</v>
      </c>
      <c r="C13" s="87" t="s">
        <v>42</v>
      </c>
    </row>
    <row r="14" spans="1:14" ht="25.5" x14ac:dyDescent="0.2">
      <c r="A14" s="89" t="s">
        <v>50</v>
      </c>
      <c r="B14" s="89" t="s">
        <v>152</v>
      </c>
      <c r="C14" s="87" t="s">
        <v>43</v>
      </c>
    </row>
    <row r="15" spans="1:14" ht="25.5" x14ac:dyDescent="0.2">
      <c r="A15" s="88" t="s">
        <v>52</v>
      </c>
      <c r="B15" s="89" t="s">
        <v>152</v>
      </c>
      <c r="C15" s="87" t="s">
        <v>175</v>
      </c>
    </row>
    <row r="16" spans="1:14" ht="25.5" x14ac:dyDescent="0.2">
      <c r="A16" s="89" t="s">
        <v>54</v>
      </c>
      <c r="B16" s="89" t="s">
        <v>152</v>
      </c>
      <c r="C16" s="87" t="s">
        <v>180</v>
      </c>
    </row>
    <row r="17" spans="1:3" ht="25.5" x14ac:dyDescent="0.2">
      <c r="A17" s="89" t="s">
        <v>58</v>
      </c>
      <c r="B17" s="89" t="s">
        <v>152</v>
      </c>
      <c r="C17" s="87" t="s">
        <v>185</v>
      </c>
    </row>
    <row r="18" spans="1:3" ht="25.5" x14ac:dyDescent="0.2">
      <c r="A18" s="89" t="s">
        <v>61</v>
      </c>
      <c r="B18" s="89" t="s">
        <v>152</v>
      </c>
      <c r="C18" s="87" t="s">
        <v>44</v>
      </c>
    </row>
    <row r="19" spans="1:3" ht="15" customHeight="1" x14ac:dyDescent="0.2">
      <c r="A19" s="89"/>
      <c r="B19" s="89" t="s">
        <v>153</v>
      </c>
      <c r="C19" s="87" t="s">
        <v>163</v>
      </c>
    </row>
    <row r="20" spans="1:3" x14ac:dyDescent="0.2">
      <c r="A20" s="89"/>
      <c r="B20" s="89" t="s">
        <v>153</v>
      </c>
      <c r="C20" s="87" t="s">
        <v>170</v>
      </c>
    </row>
    <row r="21" spans="1:3" x14ac:dyDescent="0.2">
      <c r="A21" s="89"/>
      <c r="B21" s="89" t="s">
        <v>153</v>
      </c>
      <c r="C21" s="87" t="s">
        <v>176</v>
      </c>
    </row>
    <row r="22" spans="1:3" ht="30" customHeight="1" x14ac:dyDescent="0.2">
      <c r="A22" s="89"/>
      <c r="B22" s="89" t="s">
        <v>153</v>
      </c>
      <c r="C22" s="87" t="s">
        <v>181</v>
      </c>
    </row>
    <row r="23" spans="1:3" ht="15" customHeight="1" x14ac:dyDescent="0.2">
      <c r="A23" s="89"/>
      <c r="B23" s="89" t="s">
        <v>154</v>
      </c>
      <c r="C23" s="87" t="s">
        <v>164</v>
      </c>
    </row>
    <row r="24" spans="1:3" x14ac:dyDescent="0.2">
      <c r="A24" s="89"/>
      <c r="B24" s="89" t="s">
        <v>154</v>
      </c>
      <c r="C24" s="87" t="s">
        <v>46</v>
      </c>
    </row>
    <row r="25" spans="1:3" x14ac:dyDescent="0.2">
      <c r="A25" s="89"/>
      <c r="B25" s="89" t="s">
        <v>154</v>
      </c>
      <c r="C25" s="87" t="s">
        <v>177</v>
      </c>
    </row>
    <row r="26" spans="1:3" ht="30" customHeight="1" x14ac:dyDescent="0.2">
      <c r="A26" s="89"/>
      <c r="B26" s="89" t="s">
        <v>154</v>
      </c>
      <c r="C26" s="87" t="s">
        <v>182</v>
      </c>
    </row>
    <row r="27" spans="1:3" ht="25.5" x14ac:dyDescent="0.2">
      <c r="A27" s="88"/>
      <c r="B27" s="88" t="s">
        <v>155</v>
      </c>
      <c r="C27" s="87" t="s">
        <v>165</v>
      </c>
    </row>
    <row r="28" spans="1:3" ht="25.5" x14ac:dyDescent="0.2">
      <c r="A28" s="88"/>
      <c r="B28" s="88" t="s">
        <v>155</v>
      </c>
      <c r="C28" s="87" t="s">
        <v>48</v>
      </c>
    </row>
    <row r="29" spans="1:3" x14ac:dyDescent="0.2">
      <c r="A29" s="89"/>
      <c r="B29" s="89" t="s">
        <v>156</v>
      </c>
      <c r="C29" s="87" t="s">
        <v>166</v>
      </c>
    </row>
    <row r="30" spans="1:3" x14ac:dyDescent="0.2">
      <c r="A30" s="89"/>
      <c r="B30" s="89" t="s">
        <v>156</v>
      </c>
      <c r="C30" s="87" t="s">
        <v>171</v>
      </c>
    </row>
    <row r="31" spans="1:3" ht="15" customHeight="1" x14ac:dyDescent="0.2">
      <c r="A31" s="89"/>
      <c r="B31" s="89" t="s">
        <v>157</v>
      </c>
      <c r="C31" s="87" t="s">
        <v>51</v>
      </c>
    </row>
    <row r="32" spans="1:3" ht="30" customHeight="1" x14ac:dyDescent="0.2">
      <c r="A32" s="89"/>
      <c r="B32" s="89" t="s">
        <v>157</v>
      </c>
      <c r="C32" s="87" t="s">
        <v>172</v>
      </c>
    </row>
    <row r="33" spans="1:3" x14ac:dyDescent="0.2">
      <c r="A33" s="88"/>
      <c r="B33" s="88" t="s">
        <v>158</v>
      </c>
      <c r="C33" s="87" t="s">
        <v>53</v>
      </c>
    </row>
    <row r="34" spans="1:3" x14ac:dyDescent="0.2">
      <c r="A34" s="89"/>
      <c r="B34" s="89" t="s">
        <v>159</v>
      </c>
      <c r="C34" s="87" t="s">
        <v>167</v>
      </c>
    </row>
    <row r="35" spans="1:3" x14ac:dyDescent="0.2">
      <c r="A35" s="89"/>
      <c r="B35" s="89" t="s">
        <v>159</v>
      </c>
      <c r="C35" s="87" t="s">
        <v>55</v>
      </c>
    </row>
    <row r="36" spans="1:3" x14ac:dyDescent="0.2">
      <c r="A36" s="89"/>
      <c r="B36" s="89" t="s">
        <v>159</v>
      </c>
      <c r="C36" s="87" t="s">
        <v>56</v>
      </c>
    </row>
    <row r="37" spans="1:3" x14ac:dyDescent="0.2">
      <c r="A37" s="89"/>
      <c r="B37" s="89" t="s">
        <v>159</v>
      </c>
      <c r="C37" s="87" t="s">
        <v>57</v>
      </c>
    </row>
    <row r="38" spans="1:3" x14ac:dyDescent="0.2">
      <c r="A38" s="89"/>
      <c r="B38" s="89" t="s">
        <v>159</v>
      </c>
      <c r="C38" s="87" t="s">
        <v>184</v>
      </c>
    </row>
    <row r="39" spans="1:3" x14ac:dyDescent="0.2">
      <c r="A39" s="89"/>
      <c r="B39" s="89" t="s">
        <v>160</v>
      </c>
      <c r="C39" s="87" t="s">
        <v>168</v>
      </c>
    </row>
    <row r="40" spans="1:3" x14ac:dyDescent="0.2">
      <c r="A40" s="89"/>
      <c r="B40" s="89" t="s">
        <v>160</v>
      </c>
      <c r="C40" s="87" t="s">
        <v>59</v>
      </c>
    </row>
    <row r="41" spans="1:3" x14ac:dyDescent="0.2">
      <c r="A41" s="89"/>
      <c r="B41" s="89" t="s">
        <v>160</v>
      </c>
      <c r="C41" s="87" t="s">
        <v>60</v>
      </c>
    </row>
    <row r="42" spans="1:3" x14ac:dyDescent="0.2">
      <c r="A42" s="89"/>
      <c r="B42" s="89" t="s">
        <v>161</v>
      </c>
      <c r="C42" s="87" t="s">
        <v>62</v>
      </c>
    </row>
    <row r="43" spans="1:3" x14ac:dyDescent="0.2">
      <c r="A43" s="89"/>
      <c r="B43" s="89" t="s">
        <v>161</v>
      </c>
      <c r="C43" s="87" t="s">
        <v>173</v>
      </c>
    </row>
    <row r="44" spans="1:3" x14ac:dyDescent="0.2">
      <c r="A44" s="89"/>
      <c r="B44" s="89" t="s">
        <v>161</v>
      </c>
      <c r="C44" s="87" t="s">
        <v>178</v>
      </c>
    </row>
  </sheetData>
  <mergeCells count="1">
    <mergeCell ref="B4:C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W9"/>
  <sheetViews>
    <sheetView topLeftCell="A2" zoomScale="70" zoomScaleNormal="70" workbookViewId="0">
      <selection activeCell="A2" sqref="A2"/>
    </sheetView>
  </sheetViews>
  <sheetFormatPr baseColWidth="10" defaultColWidth="11" defaultRowHeight="14.25" x14ac:dyDescent="0.2"/>
  <cols>
    <col min="1" max="4" width="43.125" customWidth="1"/>
    <col min="5" max="8" width="46" customWidth="1"/>
    <col min="9" max="11" width="22.625" customWidth="1"/>
    <col min="12" max="12" width="18.375" customWidth="1"/>
  </cols>
  <sheetData>
    <row r="2" spans="1:23" x14ac:dyDescent="0.2">
      <c r="A2" t="s">
        <v>186</v>
      </c>
    </row>
    <row r="4" spans="1:23" ht="15" x14ac:dyDescent="0.2">
      <c r="A4" s="193" t="s">
        <v>7</v>
      </c>
      <c r="B4" s="193" t="s">
        <v>8</v>
      </c>
      <c r="C4" s="193" t="s">
        <v>187</v>
      </c>
      <c r="D4" s="193" t="s">
        <v>188</v>
      </c>
      <c r="E4" s="193" t="s">
        <v>189</v>
      </c>
      <c r="F4" s="193" t="s">
        <v>190</v>
      </c>
      <c r="G4" s="193" t="s">
        <v>18</v>
      </c>
      <c r="H4" s="193" t="s">
        <v>191</v>
      </c>
      <c r="I4" s="193" t="s">
        <v>192</v>
      </c>
      <c r="J4" s="193" t="s">
        <v>22</v>
      </c>
      <c r="K4" s="193" t="s">
        <v>23</v>
      </c>
      <c r="L4" s="193" t="s">
        <v>30</v>
      </c>
      <c r="M4" s="193" t="s">
        <v>193</v>
      </c>
      <c r="N4" s="193" t="s">
        <v>194</v>
      </c>
      <c r="O4" s="193" t="s">
        <v>195</v>
      </c>
      <c r="P4" s="193" t="s">
        <v>6</v>
      </c>
      <c r="Q4" s="193"/>
      <c r="R4" s="193"/>
      <c r="S4" s="193" t="s">
        <v>28</v>
      </c>
      <c r="T4" s="193" t="s">
        <v>29</v>
      </c>
      <c r="U4" s="194" t="s">
        <v>34</v>
      </c>
      <c r="V4" s="193" t="s">
        <v>196</v>
      </c>
      <c r="W4" s="193" t="s">
        <v>197</v>
      </c>
    </row>
    <row r="5" spans="1:23" ht="15" x14ac:dyDescent="0.2">
      <c r="A5" s="193"/>
      <c r="B5" s="193"/>
      <c r="C5" s="193"/>
      <c r="D5" s="193"/>
      <c r="E5" s="193"/>
      <c r="F5" s="193"/>
      <c r="G5" s="193"/>
      <c r="H5" s="193"/>
      <c r="I5" s="193"/>
      <c r="J5" s="193"/>
      <c r="K5" s="193"/>
      <c r="L5" s="193"/>
      <c r="M5" s="193"/>
      <c r="N5" s="193"/>
      <c r="O5" s="193"/>
      <c r="P5" s="68" t="s">
        <v>25</v>
      </c>
      <c r="Q5" s="68" t="s">
        <v>26</v>
      </c>
      <c r="R5" s="68" t="s">
        <v>27</v>
      </c>
      <c r="S5" s="193"/>
      <c r="T5" s="193"/>
      <c r="U5" s="194"/>
      <c r="V5" s="193"/>
      <c r="W5" s="193"/>
    </row>
    <row r="6" spans="1:23" ht="109.5" customHeight="1" x14ac:dyDescent="0.25">
      <c r="A6" s="69" t="s">
        <v>198</v>
      </c>
      <c r="B6" s="74" t="s">
        <v>199</v>
      </c>
      <c r="C6" s="75" t="s">
        <v>200</v>
      </c>
      <c r="D6" s="77" t="s">
        <v>201</v>
      </c>
      <c r="E6" s="77" t="s">
        <v>202</v>
      </c>
      <c r="F6" s="77" t="s">
        <v>203</v>
      </c>
      <c r="G6" s="75" t="s">
        <v>204</v>
      </c>
      <c r="H6" s="72" t="s">
        <v>205</v>
      </c>
      <c r="I6" s="72" t="s">
        <v>206</v>
      </c>
      <c r="J6" s="72" t="s">
        <v>207</v>
      </c>
      <c r="K6" s="72" t="s">
        <v>208</v>
      </c>
      <c r="L6" s="62" t="s">
        <v>209</v>
      </c>
      <c r="M6" s="63"/>
      <c r="N6" s="63"/>
      <c r="O6" s="63"/>
      <c r="P6" s="61" t="s">
        <v>210</v>
      </c>
      <c r="Q6" s="61" t="s">
        <v>211</v>
      </c>
      <c r="R6" s="61" t="s">
        <v>212</v>
      </c>
      <c r="S6" s="78" t="s">
        <v>207</v>
      </c>
      <c r="T6" s="78" t="s">
        <v>208</v>
      </c>
      <c r="U6" s="64" t="s">
        <v>213</v>
      </c>
      <c r="V6" s="65">
        <v>3128141964</v>
      </c>
      <c r="W6" s="64" t="s">
        <v>214</v>
      </c>
    </row>
    <row r="7" spans="1:23" ht="147" customHeight="1" x14ac:dyDescent="0.25">
      <c r="A7" s="69" t="s">
        <v>198</v>
      </c>
      <c r="B7" s="74" t="s">
        <v>199</v>
      </c>
      <c r="C7" s="75" t="s">
        <v>200</v>
      </c>
      <c r="D7" s="71" t="s">
        <v>215</v>
      </c>
      <c r="E7" s="76" t="s">
        <v>216</v>
      </c>
      <c r="F7" s="70" t="s">
        <v>217</v>
      </c>
      <c r="G7" s="60">
        <v>0.7</v>
      </c>
      <c r="H7" s="70" t="s">
        <v>218</v>
      </c>
      <c r="I7" s="72" t="s">
        <v>219</v>
      </c>
      <c r="J7" s="72" t="s">
        <v>207</v>
      </c>
      <c r="K7" s="72" t="s">
        <v>220</v>
      </c>
      <c r="L7" s="62" t="s">
        <v>209</v>
      </c>
      <c r="M7" s="63"/>
      <c r="N7" s="73"/>
      <c r="O7" s="73"/>
      <c r="P7" s="61" t="s">
        <v>210</v>
      </c>
      <c r="Q7" s="61" t="s">
        <v>211</v>
      </c>
      <c r="R7" s="61" t="s">
        <v>212</v>
      </c>
      <c r="S7" s="78" t="s">
        <v>207</v>
      </c>
      <c r="T7" s="78" t="s">
        <v>208</v>
      </c>
      <c r="U7" s="64" t="s">
        <v>213</v>
      </c>
      <c r="V7" s="67">
        <v>3128141964</v>
      </c>
      <c r="W7" s="66" t="s">
        <v>214</v>
      </c>
    </row>
    <row r="8" spans="1:23" ht="109.5" customHeight="1" x14ac:dyDescent="0.25">
      <c r="A8" s="69" t="s">
        <v>198</v>
      </c>
      <c r="B8" s="74" t="s">
        <v>199</v>
      </c>
      <c r="C8" s="195" t="s">
        <v>200</v>
      </c>
      <c r="D8" s="196" t="s">
        <v>221</v>
      </c>
      <c r="E8" s="196" t="s">
        <v>222</v>
      </c>
      <c r="F8" s="70" t="s">
        <v>223</v>
      </c>
      <c r="G8" s="60">
        <v>0.95</v>
      </c>
      <c r="H8" s="74" t="s">
        <v>224</v>
      </c>
      <c r="I8" s="72" t="s">
        <v>219</v>
      </c>
      <c r="J8" s="72" t="s">
        <v>207</v>
      </c>
      <c r="K8" s="72" t="s">
        <v>220</v>
      </c>
      <c r="L8" s="62" t="s">
        <v>209</v>
      </c>
      <c r="M8" s="63"/>
      <c r="N8" s="73"/>
      <c r="O8" s="73"/>
      <c r="P8" s="61" t="s">
        <v>210</v>
      </c>
      <c r="Q8" s="61" t="s">
        <v>211</v>
      </c>
      <c r="R8" s="61" t="s">
        <v>212</v>
      </c>
      <c r="S8" s="78" t="s">
        <v>207</v>
      </c>
      <c r="T8" s="78" t="s">
        <v>220</v>
      </c>
      <c r="U8" s="64" t="s">
        <v>213</v>
      </c>
      <c r="V8" s="67">
        <v>3128141964</v>
      </c>
      <c r="W8" s="66" t="s">
        <v>214</v>
      </c>
    </row>
    <row r="9" spans="1:23" ht="109.5" customHeight="1" x14ac:dyDescent="0.25">
      <c r="A9" s="69" t="s">
        <v>198</v>
      </c>
      <c r="B9" s="74" t="s">
        <v>199</v>
      </c>
      <c r="C9" s="195"/>
      <c r="D9" s="196"/>
      <c r="E9" s="196"/>
      <c r="F9" s="70" t="s">
        <v>225</v>
      </c>
      <c r="G9" s="60">
        <v>0.8</v>
      </c>
      <c r="H9" s="62" t="s">
        <v>226</v>
      </c>
      <c r="I9" s="72" t="s">
        <v>219</v>
      </c>
      <c r="J9" s="72" t="s">
        <v>207</v>
      </c>
      <c r="K9" s="72" t="s">
        <v>220</v>
      </c>
      <c r="L9" s="62" t="s">
        <v>209</v>
      </c>
      <c r="M9" s="63"/>
      <c r="N9" s="73"/>
      <c r="O9" s="73"/>
      <c r="P9" s="61" t="s">
        <v>210</v>
      </c>
      <c r="Q9" s="61" t="s">
        <v>211</v>
      </c>
      <c r="R9" s="61" t="s">
        <v>227</v>
      </c>
      <c r="S9" s="78" t="s">
        <v>207</v>
      </c>
      <c r="T9" s="78" t="s">
        <v>220</v>
      </c>
      <c r="U9" s="64" t="s">
        <v>213</v>
      </c>
      <c r="V9" s="67">
        <v>3128141964</v>
      </c>
      <c r="W9" s="66" t="s">
        <v>214</v>
      </c>
    </row>
  </sheetData>
  <mergeCells count="24">
    <mergeCell ref="K4:K5"/>
    <mergeCell ref="C8:C9"/>
    <mergeCell ref="D8:D9"/>
    <mergeCell ref="E8:E9"/>
    <mergeCell ref="A4:A5"/>
    <mergeCell ref="B4:B5"/>
    <mergeCell ref="C4:C5"/>
    <mergeCell ref="D4:D5"/>
    <mergeCell ref="E4:E5"/>
    <mergeCell ref="F4:F5"/>
    <mergeCell ref="G4:G5"/>
    <mergeCell ref="H4:H5"/>
    <mergeCell ref="I4:I5"/>
    <mergeCell ref="J4:J5"/>
    <mergeCell ref="T4:T5"/>
    <mergeCell ref="U4:U5"/>
    <mergeCell ref="V4:V5"/>
    <mergeCell ref="W4:W5"/>
    <mergeCell ref="L4:L5"/>
    <mergeCell ref="M4:M5"/>
    <mergeCell ref="N4:N5"/>
    <mergeCell ref="O4:O5"/>
    <mergeCell ref="P4:R4"/>
    <mergeCell ref="S4:S5"/>
  </mergeCells>
  <dataValidations count="3">
    <dataValidation type="list" allowBlank="1" showInputMessage="1" showErrorMessage="1" sqref="R6:R9" xr:uid="{00000000-0002-0000-0300-000000000000}">
      <formula1>INDIRECT($Q6)</formula1>
    </dataValidation>
    <dataValidation type="list" allowBlank="1" showInputMessage="1" showErrorMessage="1" sqref="Q6:Q9" xr:uid="{00000000-0002-0000-0300-000001000000}">
      <formula1>INDIRECT($P6)</formula1>
    </dataValidation>
    <dataValidation type="list" allowBlank="1" showInputMessage="1" showErrorMessage="1" sqref="P6:P9" xr:uid="{00000000-0002-0000-0300-000002000000}">
      <formula1>Linea</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3000000}">
          <x14:formula1>
            <xm:f>Hoja1!$F$5:$F$7</xm:f>
          </x14:formula1>
          <xm:sqref>I6:I9</xm:sqref>
        </x14:dataValidation>
        <x14:dataValidation type="list" allowBlank="1" showInputMessage="1" showErrorMessage="1" xr:uid="{00000000-0002-0000-0300-000004000000}">
          <x14:formula1>
            <xm:f>Hoja1!$AC$2:$AC$31</xm:f>
          </x14:formula1>
          <xm:sqref>U6:U9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D1:AC236"/>
  <sheetViews>
    <sheetView zoomScaleNormal="100" workbookViewId="0">
      <selection activeCell="G11" sqref="G11"/>
    </sheetView>
  </sheetViews>
  <sheetFormatPr baseColWidth="10" defaultColWidth="8.875" defaultRowHeight="14.25" x14ac:dyDescent="0.2"/>
  <cols>
    <col min="4" max="4" width="19.625" customWidth="1"/>
    <col min="5" max="5" width="40" customWidth="1"/>
    <col min="6" max="6" width="24.125" customWidth="1"/>
    <col min="7" max="7" width="18.875" customWidth="1"/>
    <col min="8" max="8" width="23.125" customWidth="1"/>
    <col min="9" max="9" width="10.875"/>
    <col min="10" max="10" width="14.875" customWidth="1"/>
    <col min="11" max="11" width="22.125" customWidth="1"/>
    <col min="12" max="12" width="22" customWidth="1"/>
    <col min="13" max="15" width="10.875"/>
    <col min="16" max="16" width="17" customWidth="1"/>
    <col min="17" max="17" width="16.375" customWidth="1"/>
    <col min="18" max="18" width="26.5" customWidth="1"/>
    <col min="19" max="21" width="10.875"/>
    <col min="22" max="22" width="17.625" customWidth="1"/>
    <col min="23" max="23" width="21.125" customWidth="1"/>
    <col min="24" max="24" width="17.875" customWidth="1"/>
    <col min="25" max="25" width="13.625" customWidth="1"/>
    <col min="26" max="26" width="17.625" customWidth="1"/>
    <col min="27" max="28" width="10.875"/>
    <col min="29" max="29" width="35.625" style="59" customWidth="1"/>
    <col min="30" max="1021" width="10.875"/>
  </cols>
  <sheetData>
    <row r="1" spans="4:29" x14ac:dyDescent="0.2">
      <c r="AC1" s="55" t="s">
        <v>228</v>
      </c>
    </row>
    <row r="2" spans="4:29" x14ac:dyDescent="0.2">
      <c r="AC2" s="56" t="s">
        <v>229</v>
      </c>
    </row>
    <row r="3" spans="4:29" x14ac:dyDescent="0.2">
      <c r="AC3" s="56" t="s">
        <v>230</v>
      </c>
    </row>
    <row r="4" spans="4:29" ht="25.5" x14ac:dyDescent="0.25">
      <c r="F4" s="1" t="s">
        <v>231</v>
      </c>
      <c r="AC4" s="56" t="s">
        <v>232</v>
      </c>
    </row>
    <row r="5" spans="4:29" ht="39" customHeight="1" x14ac:dyDescent="0.2">
      <c r="F5" s="2" t="s">
        <v>233</v>
      </c>
      <c r="AC5" s="56" t="s">
        <v>234</v>
      </c>
    </row>
    <row r="6" spans="4:29" ht="41.25" customHeight="1" x14ac:dyDescent="0.2">
      <c r="F6" s="2" t="s">
        <v>206</v>
      </c>
      <c r="AC6" s="56" t="s">
        <v>235</v>
      </c>
    </row>
    <row r="7" spans="4:29" ht="33" customHeight="1" x14ac:dyDescent="0.2">
      <c r="F7" s="2" t="s">
        <v>219</v>
      </c>
      <c r="AC7" s="56" t="s">
        <v>236</v>
      </c>
    </row>
    <row r="8" spans="4:29" ht="15" thickBot="1" x14ac:dyDescent="0.25">
      <c r="AC8" s="56" t="s">
        <v>237</v>
      </c>
    </row>
    <row r="9" spans="4:29" ht="45" x14ac:dyDescent="0.2">
      <c r="D9" s="3" t="s">
        <v>238</v>
      </c>
      <c r="E9" s="3" t="s">
        <v>239</v>
      </c>
      <c r="F9" s="3" t="s">
        <v>240</v>
      </c>
      <c r="G9" s="3" t="s">
        <v>241</v>
      </c>
      <c r="H9" s="3" t="s">
        <v>242</v>
      </c>
      <c r="I9" s="4" t="s">
        <v>210</v>
      </c>
      <c r="J9" s="197" t="s">
        <v>243</v>
      </c>
      <c r="K9" s="198"/>
      <c r="L9" s="199"/>
      <c r="M9" s="200" t="s">
        <v>244</v>
      </c>
      <c r="N9" s="201"/>
      <c r="O9" s="201"/>
      <c r="P9" s="201"/>
      <c r="Q9" s="202"/>
      <c r="R9" s="200" t="s">
        <v>245</v>
      </c>
      <c r="S9" s="201"/>
      <c r="T9" s="201"/>
      <c r="U9" s="203"/>
      <c r="V9" s="200" t="s">
        <v>246</v>
      </c>
      <c r="W9" s="201"/>
      <c r="X9" s="202"/>
      <c r="Y9" s="200" t="s">
        <v>247</v>
      </c>
      <c r="Z9" s="202"/>
      <c r="AC9" s="56" t="s">
        <v>248</v>
      </c>
    </row>
    <row r="10" spans="4:29" ht="51" x14ac:dyDescent="0.2">
      <c r="D10" s="3" t="s">
        <v>239</v>
      </c>
      <c r="E10" s="5" t="s">
        <v>249</v>
      </c>
      <c r="F10" s="5" t="s">
        <v>250</v>
      </c>
      <c r="G10" s="5" t="s">
        <v>251</v>
      </c>
      <c r="H10" s="5" t="s">
        <v>252</v>
      </c>
      <c r="I10" s="6" t="s">
        <v>253</v>
      </c>
      <c r="J10" s="5" t="s">
        <v>249</v>
      </c>
      <c r="K10" s="5" t="s">
        <v>254</v>
      </c>
      <c r="L10" s="5" t="s">
        <v>255</v>
      </c>
      <c r="M10" s="5" t="s">
        <v>250</v>
      </c>
      <c r="N10" s="5" t="s">
        <v>256</v>
      </c>
      <c r="O10" s="5" t="s">
        <v>257</v>
      </c>
      <c r="P10" s="5" t="s">
        <v>258</v>
      </c>
      <c r="Q10" s="5" t="s">
        <v>259</v>
      </c>
      <c r="R10" s="5" t="s">
        <v>251</v>
      </c>
      <c r="S10" s="5" t="s">
        <v>260</v>
      </c>
      <c r="T10" s="5" t="s">
        <v>261</v>
      </c>
      <c r="U10" s="5" t="s">
        <v>262</v>
      </c>
      <c r="V10" s="5" t="s">
        <v>252</v>
      </c>
      <c r="W10" s="5" t="s">
        <v>263</v>
      </c>
      <c r="X10" s="5" t="s">
        <v>264</v>
      </c>
      <c r="Y10" s="6" t="s">
        <v>253</v>
      </c>
      <c r="Z10" s="6" t="s">
        <v>211</v>
      </c>
      <c r="AC10" s="56" t="s">
        <v>265</v>
      </c>
    </row>
    <row r="11" spans="4:29" ht="102" x14ac:dyDescent="0.2">
      <c r="D11" s="3" t="s">
        <v>240</v>
      </c>
      <c r="E11" s="5" t="s">
        <v>254</v>
      </c>
      <c r="F11" s="5" t="s">
        <v>256</v>
      </c>
      <c r="G11" s="5" t="s">
        <v>260</v>
      </c>
      <c r="H11" s="5" t="s">
        <v>263</v>
      </c>
      <c r="I11" s="6" t="s">
        <v>211</v>
      </c>
      <c r="J11" s="7" t="s">
        <v>266</v>
      </c>
      <c r="K11" s="8" t="s">
        <v>267</v>
      </c>
      <c r="L11" s="9" t="s">
        <v>268</v>
      </c>
      <c r="M11" s="10" t="s">
        <v>269</v>
      </c>
      <c r="N11" s="8" t="s">
        <v>270</v>
      </c>
      <c r="O11" s="11" t="s">
        <v>271</v>
      </c>
      <c r="P11" s="8" t="s">
        <v>272</v>
      </c>
      <c r="Q11" s="9" t="s">
        <v>273</v>
      </c>
      <c r="R11" s="12" t="s">
        <v>274</v>
      </c>
      <c r="S11" s="8" t="s">
        <v>275</v>
      </c>
      <c r="T11" s="8" t="s">
        <v>276</v>
      </c>
      <c r="U11" s="13" t="s">
        <v>277</v>
      </c>
      <c r="V11" s="12" t="s">
        <v>278</v>
      </c>
      <c r="W11" s="8" t="s">
        <v>279</v>
      </c>
      <c r="X11" s="13" t="s">
        <v>280</v>
      </c>
      <c r="Y11" s="12" t="s">
        <v>281</v>
      </c>
      <c r="Z11" s="13" t="s">
        <v>212</v>
      </c>
      <c r="AC11" s="56" t="s">
        <v>282</v>
      </c>
    </row>
    <row r="12" spans="4:29" ht="89.25" x14ac:dyDescent="0.2">
      <c r="D12" s="3" t="s">
        <v>241</v>
      </c>
      <c r="E12" s="5" t="s">
        <v>255</v>
      </c>
      <c r="F12" s="5" t="s">
        <v>257</v>
      </c>
      <c r="G12" s="5" t="s">
        <v>261</v>
      </c>
      <c r="H12" s="5" t="s">
        <v>264</v>
      </c>
      <c r="I12" s="14"/>
      <c r="J12" s="15" t="s">
        <v>283</v>
      </c>
      <c r="K12" s="16" t="s">
        <v>284</v>
      </c>
      <c r="L12" s="17"/>
      <c r="M12" s="18" t="s">
        <v>285</v>
      </c>
      <c r="N12" s="19"/>
      <c r="O12" s="20" t="s">
        <v>286</v>
      </c>
      <c r="P12" s="19"/>
      <c r="Q12" s="21" t="s">
        <v>287</v>
      </c>
      <c r="R12" s="22" t="s">
        <v>288</v>
      </c>
      <c r="S12" s="19"/>
      <c r="T12" s="16" t="s">
        <v>289</v>
      </c>
      <c r="U12" s="23" t="s">
        <v>290</v>
      </c>
      <c r="V12" s="22" t="s">
        <v>291</v>
      </c>
      <c r="W12" s="16" t="s">
        <v>292</v>
      </c>
      <c r="X12" s="23" t="s">
        <v>293</v>
      </c>
      <c r="Y12" s="22" t="s">
        <v>294</v>
      </c>
      <c r="Z12" s="23" t="s">
        <v>295</v>
      </c>
      <c r="AC12" s="56" t="s">
        <v>296</v>
      </c>
    </row>
    <row r="13" spans="4:29" ht="140.25" x14ac:dyDescent="0.2">
      <c r="D13" s="3" t="s">
        <v>242</v>
      </c>
      <c r="E13" s="14"/>
      <c r="F13" s="5" t="s">
        <v>258</v>
      </c>
      <c r="G13" s="5" t="s">
        <v>262</v>
      </c>
      <c r="H13" s="14"/>
      <c r="I13" s="14"/>
      <c r="J13" s="7" t="s">
        <v>297</v>
      </c>
      <c r="K13" s="24"/>
      <c r="L13" s="25"/>
      <c r="M13" s="10" t="s">
        <v>298</v>
      </c>
      <c r="N13" s="24"/>
      <c r="O13" s="11" t="s">
        <v>299</v>
      </c>
      <c r="P13" s="24"/>
      <c r="Q13" s="9" t="s">
        <v>300</v>
      </c>
      <c r="R13" s="12" t="s">
        <v>301</v>
      </c>
      <c r="S13" s="24"/>
      <c r="T13" s="24"/>
      <c r="U13" s="13" t="s">
        <v>302</v>
      </c>
      <c r="V13" s="12" t="s">
        <v>303</v>
      </c>
      <c r="W13" s="8" t="s">
        <v>304</v>
      </c>
      <c r="X13" s="13" t="s">
        <v>305</v>
      </c>
      <c r="Y13" s="12" t="s">
        <v>306</v>
      </c>
      <c r="Z13" s="13" t="s">
        <v>227</v>
      </c>
      <c r="AC13" s="56" t="s">
        <v>213</v>
      </c>
    </row>
    <row r="14" spans="4:29" ht="76.5" x14ac:dyDescent="0.2">
      <c r="D14" s="4" t="s">
        <v>210</v>
      </c>
      <c r="E14" s="14"/>
      <c r="F14" s="5" t="s">
        <v>259</v>
      </c>
      <c r="G14" s="14"/>
      <c r="H14" s="14"/>
      <c r="I14" s="14"/>
      <c r="J14" s="15" t="s">
        <v>307</v>
      </c>
      <c r="K14" s="19"/>
      <c r="L14" s="17"/>
      <c r="M14" s="18" t="s">
        <v>308</v>
      </c>
      <c r="N14" s="19"/>
      <c r="O14" s="26"/>
      <c r="P14" s="19"/>
      <c r="Q14" s="17"/>
      <c r="R14" s="22" t="s">
        <v>309</v>
      </c>
      <c r="S14" s="19"/>
      <c r="T14" s="19"/>
      <c r="U14" s="23" t="s">
        <v>310</v>
      </c>
      <c r="V14" s="22" t="s">
        <v>311</v>
      </c>
      <c r="W14" s="19"/>
      <c r="X14" s="27"/>
      <c r="Y14" s="28"/>
      <c r="Z14" s="23" t="s">
        <v>312</v>
      </c>
      <c r="AC14" s="56" t="s">
        <v>313</v>
      </c>
    </row>
    <row r="15" spans="4:29" ht="63.75" x14ac:dyDescent="0.2">
      <c r="D15" s="29"/>
      <c r="E15" s="29"/>
      <c r="F15" s="29"/>
      <c r="G15" s="29"/>
      <c r="H15" s="29"/>
      <c r="I15" s="29"/>
      <c r="J15" s="30"/>
      <c r="K15" s="24"/>
      <c r="L15" s="25"/>
      <c r="M15" s="31"/>
      <c r="N15" s="24"/>
      <c r="O15" s="32"/>
      <c r="P15" s="24"/>
      <c r="Q15" s="25"/>
      <c r="R15" s="33"/>
      <c r="S15" s="24"/>
      <c r="T15" s="24"/>
      <c r="U15" s="13" t="s">
        <v>314</v>
      </c>
      <c r="V15" s="33"/>
      <c r="W15" s="24"/>
      <c r="X15" s="34"/>
      <c r="Y15" s="33"/>
      <c r="Z15" s="13" t="s">
        <v>315</v>
      </c>
      <c r="AC15" s="56" t="s">
        <v>316</v>
      </c>
    </row>
    <row r="16" spans="4:29" ht="51" x14ac:dyDescent="0.2">
      <c r="D16" s="29"/>
      <c r="E16" s="29"/>
      <c r="F16" s="29"/>
      <c r="G16" s="29"/>
      <c r="H16" s="29"/>
      <c r="I16" s="29"/>
      <c r="J16" s="36"/>
      <c r="K16" s="19"/>
      <c r="L16" s="17"/>
      <c r="M16" s="37"/>
      <c r="N16" s="19"/>
      <c r="O16" s="26"/>
      <c r="P16" s="19"/>
      <c r="Q16" s="17"/>
      <c r="R16" s="28"/>
      <c r="S16" s="19"/>
      <c r="T16" s="19"/>
      <c r="U16" s="23" t="s">
        <v>317</v>
      </c>
      <c r="V16" s="28"/>
      <c r="W16" s="19"/>
      <c r="X16" s="27"/>
      <c r="Y16" s="28"/>
      <c r="Z16" s="23" t="s">
        <v>318</v>
      </c>
      <c r="AC16" s="56" t="s">
        <v>319</v>
      </c>
    </row>
    <row r="17" spans="4:29" ht="114.75" x14ac:dyDescent="0.2">
      <c r="D17" s="35"/>
      <c r="J17" s="30"/>
      <c r="K17" s="24"/>
      <c r="L17" s="25"/>
      <c r="M17" s="31"/>
      <c r="N17" s="24"/>
      <c r="O17" s="32"/>
      <c r="P17" s="24"/>
      <c r="Q17" s="25"/>
      <c r="R17" s="33"/>
      <c r="S17" s="24"/>
      <c r="T17" s="24"/>
      <c r="U17" s="13" t="s">
        <v>320</v>
      </c>
      <c r="V17" s="33"/>
      <c r="W17" s="24"/>
      <c r="X17" s="34"/>
      <c r="Y17" s="33"/>
      <c r="Z17" s="13" t="s">
        <v>321</v>
      </c>
      <c r="AC17" s="56" t="s">
        <v>322</v>
      </c>
    </row>
    <row r="18" spans="4:29" ht="89.25" x14ac:dyDescent="0.2">
      <c r="D18" s="35"/>
      <c r="J18" s="38"/>
      <c r="K18" s="39"/>
      <c r="L18" s="40"/>
      <c r="M18" s="41"/>
      <c r="N18" s="39"/>
      <c r="O18" s="42"/>
      <c r="P18" s="39"/>
      <c r="Q18" s="40"/>
      <c r="R18" s="43"/>
      <c r="S18" s="39"/>
      <c r="T18" s="39"/>
      <c r="U18" s="44" t="s">
        <v>323</v>
      </c>
      <c r="V18" s="43"/>
      <c r="W18" s="39"/>
      <c r="X18" s="45"/>
      <c r="Y18" s="43"/>
      <c r="Z18" s="44" t="s">
        <v>324</v>
      </c>
      <c r="AC18" s="56" t="s">
        <v>325</v>
      </c>
    </row>
    <row r="19" spans="4:29" ht="38.25" x14ac:dyDescent="0.2">
      <c r="D19" s="35"/>
      <c r="E19" s="46"/>
      <c r="F19" s="35"/>
      <c r="G19" s="35"/>
      <c r="H19" s="35"/>
      <c r="I19" s="35"/>
      <c r="J19" s="30"/>
      <c r="K19" s="24"/>
      <c r="L19" s="25"/>
      <c r="M19" s="31"/>
      <c r="N19" s="24"/>
      <c r="O19" s="32"/>
      <c r="P19" s="24"/>
      <c r="Q19" s="25"/>
      <c r="R19" s="33"/>
      <c r="S19" s="24"/>
      <c r="T19" s="24"/>
      <c r="U19" s="13" t="s">
        <v>326</v>
      </c>
      <c r="V19" s="33"/>
      <c r="W19" s="24"/>
      <c r="X19" s="34"/>
      <c r="Y19" s="33"/>
      <c r="Z19" s="13" t="s">
        <v>327</v>
      </c>
      <c r="AC19" s="56" t="s">
        <v>328</v>
      </c>
    </row>
    <row r="20" spans="4:29" ht="38.25" x14ac:dyDescent="0.2">
      <c r="D20" s="35"/>
      <c r="E20" s="35"/>
      <c r="F20" s="35"/>
      <c r="G20" s="35"/>
      <c r="H20" s="35"/>
      <c r="I20" s="35"/>
      <c r="J20" s="36"/>
      <c r="K20" s="19"/>
      <c r="L20" s="17"/>
      <c r="M20" s="37"/>
      <c r="N20" s="19"/>
      <c r="O20" s="26"/>
      <c r="P20" s="19"/>
      <c r="Q20" s="17"/>
      <c r="R20" s="28"/>
      <c r="S20" s="19"/>
      <c r="T20" s="19"/>
      <c r="U20" s="27"/>
      <c r="V20" s="28"/>
      <c r="W20" s="19"/>
      <c r="X20" s="27"/>
      <c r="Y20" s="28"/>
      <c r="Z20" s="23" t="s">
        <v>329</v>
      </c>
      <c r="AC20" s="56" t="s">
        <v>330</v>
      </c>
    </row>
    <row r="21" spans="4:29" ht="38.25" x14ac:dyDescent="0.2">
      <c r="D21" s="35"/>
      <c r="E21" s="35"/>
      <c r="F21" s="35"/>
      <c r="G21" s="35"/>
      <c r="H21" s="35"/>
      <c r="I21" s="35"/>
      <c r="J21" s="30"/>
      <c r="K21" s="24"/>
      <c r="L21" s="25"/>
      <c r="M21" s="31"/>
      <c r="N21" s="24"/>
      <c r="O21" s="32"/>
      <c r="P21" s="24"/>
      <c r="Q21" s="25"/>
      <c r="R21" s="33"/>
      <c r="S21" s="24"/>
      <c r="T21" s="24"/>
      <c r="U21" s="34"/>
      <c r="V21" s="33"/>
      <c r="W21" s="24"/>
      <c r="X21" s="34"/>
      <c r="Y21" s="33"/>
      <c r="Z21" s="13" t="s">
        <v>331</v>
      </c>
      <c r="AC21" s="56" t="s">
        <v>332</v>
      </c>
    </row>
    <row r="22" spans="4:29" ht="38.25" x14ac:dyDescent="0.2">
      <c r="D22" s="35"/>
      <c r="E22" s="35"/>
      <c r="F22" s="35"/>
      <c r="G22" s="35"/>
      <c r="H22" s="35"/>
      <c r="I22" s="35"/>
      <c r="J22" s="36"/>
      <c r="K22" s="19"/>
      <c r="L22" s="17"/>
      <c r="M22" s="37"/>
      <c r="N22" s="19"/>
      <c r="O22" s="26"/>
      <c r="P22" s="19"/>
      <c r="Q22" s="17"/>
      <c r="R22" s="28"/>
      <c r="S22" s="19"/>
      <c r="T22" s="19"/>
      <c r="U22" s="27"/>
      <c r="V22" s="28"/>
      <c r="W22" s="19"/>
      <c r="X22" s="27"/>
      <c r="Y22" s="28"/>
      <c r="Z22" s="23" t="s">
        <v>333</v>
      </c>
      <c r="AC22" s="56" t="s">
        <v>334</v>
      </c>
    </row>
    <row r="23" spans="4:29" ht="25.5" x14ac:dyDescent="0.2">
      <c r="D23" s="35"/>
      <c r="E23" s="35"/>
      <c r="F23" s="35"/>
      <c r="G23" s="35"/>
      <c r="H23" s="35"/>
      <c r="I23" s="35"/>
      <c r="J23" s="30"/>
      <c r="K23" s="24"/>
      <c r="L23" s="25"/>
      <c r="M23" s="31"/>
      <c r="N23" s="24"/>
      <c r="O23" s="32"/>
      <c r="P23" s="24"/>
      <c r="Q23" s="25"/>
      <c r="R23" s="33"/>
      <c r="S23" s="24"/>
      <c r="T23" s="24"/>
      <c r="U23" s="34"/>
      <c r="V23" s="33"/>
      <c r="W23" s="24"/>
      <c r="X23" s="34"/>
      <c r="Y23" s="33"/>
      <c r="Z23" s="13" t="s">
        <v>335</v>
      </c>
      <c r="AC23" s="56" t="s">
        <v>336</v>
      </c>
    </row>
    <row r="24" spans="4:29" ht="25.5" x14ac:dyDescent="0.2">
      <c r="D24" s="35"/>
      <c r="E24" s="35"/>
      <c r="F24" s="35"/>
      <c r="G24" s="35"/>
      <c r="H24" s="35"/>
      <c r="I24" s="35"/>
      <c r="J24" s="36"/>
      <c r="K24" s="19"/>
      <c r="L24" s="17"/>
      <c r="M24" s="37"/>
      <c r="N24" s="19"/>
      <c r="O24" s="26"/>
      <c r="P24" s="19"/>
      <c r="Q24" s="17"/>
      <c r="R24" s="28"/>
      <c r="S24" s="19"/>
      <c r="T24" s="19"/>
      <c r="U24" s="27"/>
      <c r="V24" s="28"/>
      <c r="W24" s="19"/>
      <c r="X24" s="27"/>
      <c r="Y24" s="28"/>
      <c r="Z24" s="23" t="s">
        <v>337</v>
      </c>
      <c r="AC24" s="56" t="s">
        <v>338</v>
      </c>
    </row>
    <row r="25" spans="4:29" ht="38.25" x14ac:dyDescent="0.2">
      <c r="D25" s="35"/>
      <c r="E25" s="35"/>
      <c r="F25" s="35"/>
      <c r="G25" s="35"/>
      <c r="H25" s="35"/>
      <c r="I25" s="35"/>
      <c r="J25" s="30"/>
      <c r="K25" s="24"/>
      <c r="L25" s="25"/>
      <c r="M25" s="31"/>
      <c r="N25" s="24"/>
      <c r="O25" s="32"/>
      <c r="P25" s="24"/>
      <c r="Q25" s="25"/>
      <c r="R25" s="33"/>
      <c r="S25" s="24"/>
      <c r="T25" s="24"/>
      <c r="U25" s="34"/>
      <c r="V25" s="33"/>
      <c r="W25" s="24"/>
      <c r="X25" s="34"/>
      <c r="Y25" s="33"/>
      <c r="Z25" s="13" t="s">
        <v>339</v>
      </c>
      <c r="AC25" s="56" t="s">
        <v>340</v>
      </c>
    </row>
    <row r="26" spans="4:29" ht="63.75" x14ac:dyDescent="0.2">
      <c r="D26" s="35"/>
      <c r="E26" s="35"/>
      <c r="F26" s="35"/>
      <c r="G26" s="35"/>
      <c r="H26" s="35"/>
      <c r="I26" s="35"/>
      <c r="J26" s="38"/>
      <c r="K26" s="39"/>
      <c r="L26" s="40"/>
      <c r="M26" s="41"/>
      <c r="N26" s="39"/>
      <c r="O26" s="42"/>
      <c r="P26" s="39"/>
      <c r="Q26" s="40"/>
      <c r="R26" s="43"/>
      <c r="S26" s="39"/>
      <c r="T26" s="39"/>
      <c r="U26" s="45"/>
      <c r="V26" s="43"/>
      <c r="W26" s="39"/>
      <c r="X26" s="45"/>
      <c r="Y26" s="43"/>
      <c r="Z26" s="44" t="s">
        <v>341</v>
      </c>
      <c r="AC26" s="56" t="s">
        <v>342</v>
      </c>
    </row>
    <row r="27" spans="4:29" ht="63.75" x14ac:dyDescent="0.2">
      <c r="D27" s="35"/>
      <c r="E27" s="35"/>
      <c r="F27" s="35"/>
      <c r="G27" s="35"/>
      <c r="H27" s="35"/>
      <c r="I27" s="35"/>
      <c r="J27" s="30"/>
      <c r="K27" s="24"/>
      <c r="L27" s="25"/>
      <c r="M27" s="31"/>
      <c r="N27" s="24"/>
      <c r="O27" s="32"/>
      <c r="P27" s="24"/>
      <c r="Q27" s="25"/>
      <c r="R27" s="33"/>
      <c r="S27" s="24"/>
      <c r="T27" s="24"/>
      <c r="U27" s="34"/>
      <c r="V27" s="33"/>
      <c r="W27" s="24"/>
      <c r="X27" s="34"/>
      <c r="Y27" s="33"/>
      <c r="Z27" s="13" t="s">
        <v>343</v>
      </c>
      <c r="AC27" s="56" t="s">
        <v>344</v>
      </c>
    </row>
    <row r="28" spans="4:29" ht="25.5" x14ac:dyDescent="0.2">
      <c r="D28" s="35"/>
      <c r="E28" s="35"/>
      <c r="F28" s="35"/>
      <c r="G28" s="35"/>
      <c r="H28" s="35"/>
      <c r="I28" s="35"/>
      <c r="J28" s="36"/>
      <c r="K28" s="19"/>
      <c r="L28" s="17"/>
      <c r="M28" s="37"/>
      <c r="N28" s="19"/>
      <c r="O28" s="26"/>
      <c r="P28" s="19"/>
      <c r="Q28" s="17"/>
      <c r="R28" s="28"/>
      <c r="S28" s="19"/>
      <c r="T28" s="19"/>
      <c r="U28" s="27"/>
      <c r="V28" s="28"/>
      <c r="W28" s="19"/>
      <c r="X28" s="27"/>
      <c r="Y28" s="28"/>
      <c r="Z28" s="23" t="s">
        <v>345</v>
      </c>
      <c r="AC28" s="56" t="s">
        <v>346</v>
      </c>
    </row>
    <row r="29" spans="4:29" ht="25.5" x14ac:dyDescent="0.2">
      <c r="D29" s="35"/>
      <c r="E29" s="35"/>
      <c r="F29" s="35"/>
      <c r="G29" s="35"/>
      <c r="H29" s="35"/>
      <c r="I29" s="35"/>
      <c r="J29" s="30"/>
      <c r="K29" s="24"/>
      <c r="L29" s="25"/>
      <c r="M29" s="31"/>
      <c r="N29" s="24"/>
      <c r="O29" s="32"/>
      <c r="P29" s="24"/>
      <c r="Q29" s="25"/>
      <c r="R29" s="33"/>
      <c r="S29" s="24"/>
      <c r="T29" s="24"/>
      <c r="U29" s="34"/>
      <c r="V29" s="33"/>
      <c r="W29" s="24"/>
      <c r="X29" s="34"/>
      <c r="Y29" s="33"/>
      <c r="Z29" s="13" t="s">
        <v>347</v>
      </c>
      <c r="AC29" s="56" t="s">
        <v>348</v>
      </c>
    </row>
    <row r="30" spans="4:29" ht="25.5" x14ac:dyDescent="0.2">
      <c r="D30" s="35"/>
      <c r="E30" s="35"/>
      <c r="F30" s="35"/>
      <c r="G30" s="35"/>
      <c r="H30" s="35"/>
      <c r="I30" s="35"/>
      <c r="J30" s="36"/>
      <c r="K30" s="19"/>
      <c r="L30" s="17"/>
      <c r="M30" s="37"/>
      <c r="N30" s="19"/>
      <c r="O30" s="26"/>
      <c r="P30" s="19"/>
      <c r="Q30" s="17"/>
      <c r="R30" s="28"/>
      <c r="S30" s="19"/>
      <c r="T30" s="19"/>
      <c r="U30" s="27"/>
      <c r="V30" s="28"/>
      <c r="W30" s="19"/>
      <c r="X30" s="27"/>
      <c r="Y30" s="28"/>
      <c r="Z30" s="23" t="s">
        <v>349</v>
      </c>
      <c r="AC30" s="56" t="s">
        <v>350</v>
      </c>
    </row>
    <row r="31" spans="4:29" x14ac:dyDescent="0.2">
      <c r="D31" s="35"/>
      <c r="E31" s="35"/>
      <c r="F31" s="35"/>
      <c r="G31" s="35"/>
      <c r="H31" s="35"/>
      <c r="I31" s="35"/>
      <c r="J31" s="30"/>
      <c r="K31" s="24"/>
      <c r="L31" s="25"/>
      <c r="M31" s="31"/>
      <c r="N31" s="24"/>
      <c r="O31" s="32"/>
      <c r="P31" s="24"/>
      <c r="Q31" s="25"/>
      <c r="R31" s="33"/>
      <c r="S31" s="24"/>
      <c r="T31" s="24"/>
      <c r="U31" s="34"/>
      <c r="V31" s="33"/>
      <c r="W31" s="24"/>
      <c r="X31" s="34"/>
      <c r="Y31" s="33"/>
      <c r="Z31" s="13" t="s">
        <v>351</v>
      </c>
      <c r="AC31" s="56" t="s">
        <v>352</v>
      </c>
    </row>
    <row r="32" spans="4:29" ht="25.5" x14ac:dyDescent="0.2">
      <c r="D32" s="35"/>
      <c r="E32" s="35"/>
      <c r="F32" s="35"/>
      <c r="G32" s="35"/>
      <c r="H32" s="35"/>
      <c r="I32" s="35"/>
      <c r="J32" s="36"/>
      <c r="K32" s="19"/>
      <c r="L32" s="17"/>
      <c r="M32" s="37"/>
      <c r="N32" s="19"/>
      <c r="O32" s="26"/>
      <c r="P32" s="19"/>
      <c r="Q32" s="17"/>
      <c r="R32" s="28"/>
      <c r="S32" s="19"/>
      <c r="T32" s="19"/>
      <c r="U32" s="27"/>
      <c r="V32" s="28"/>
      <c r="W32" s="19"/>
      <c r="X32" s="27"/>
      <c r="Y32" s="28"/>
      <c r="Z32" s="23" t="s">
        <v>353</v>
      </c>
      <c r="AC32" s="57"/>
    </row>
    <row r="33" spans="4:29" ht="38.25" x14ac:dyDescent="0.2">
      <c r="D33" s="35"/>
      <c r="E33" s="35"/>
      <c r="F33" s="35"/>
      <c r="G33" s="35"/>
      <c r="H33" s="35"/>
      <c r="I33" s="35"/>
      <c r="J33" s="30"/>
      <c r="K33" s="24"/>
      <c r="L33" s="25"/>
      <c r="M33" s="31"/>
      <c r="N33" s="24"/>
      <c r="O33" s="32"/>
      <c r="P33" s="24"/>
      <c r="Q33" s="25"/>
      <c r="R33" s="33"/>
      <c r="S33" s="24"/>
      <c r="T33" s="24"/>
      <c r="U33" s="34"/>
      <c r="V33" s="33"/>
      <c r="W33" s="24"/>
      <c r="X33" s="34"/>
      <c r="Y33" s="33"/>
      <c r="Z33" s="23" t="s">
        <v>354</v>
      </c>
      <c r="AC33" s="57"/>
    </row>
    <row r="34" spans="4:29" x14ac:dyDescent="0.2">
      <c r="D34" s="35"/>
      <c r="E34" s="35"/>
      <c r="F34" s="35"/>
      <c r="G34" s="35"/>
      <c r="H34" s="35"/>
      <c r="I34" s="35"/>
      <c r="J34" s="36"/>
      <c r="K34" s="19"/>
      <c r="L34" s="17"/>
      <c r="M34" s="37"/>
      <c r="N34" s="19"/>
      <c r="O34" s="26"/>
      <c r="P34" s="19"/>
      <c r="Q34" s="17"/>
      <c r="R34" s="28"/>
      <c r="S34" s="19"/>
      <c r="T34" s="19"/>
      <c r="U34" s="27"/>
      <c r="V34" s="28"/>
      <c r="W34" s="19"/>
      <c r="X34" s="27"/>
      <c r="Y34" s="28"/>
      <c r="Z34" s="23" t="s">
        <v>355</v>
      </c>
      <c r="AC34" s="57"/>
    </row>
    <row r="35" spans="4:29" ht="38.25" x14ac:dyDescent="0.2">
      <c r="D35" s="35"/>
      <c r="E35" s="35"/>
      <c r="F35" s="35"/>
      <c r="G35" s="35"/>
      <c r="H35" s="35"/>
      <c r="I35" s="35"/>
      <c r="J35" s="30"/>
      <c r="K35" s="24"/>
      <c r="L35" s="25"/>
      <c r="M35" s="31"/>
      <c r="N35" s="24"/>
      <c r="O35" s="32"/>
      <c r="P35" s="24"/>
      <c r="Q35" s="25"/>
      <c r="R35" s="33"/>
      <c r="S35" s="24"/>
      <c r="T35" s="24"/>
      <c r="U35" s="34"/>
      <c r="V35" s="33"/>
      <c r="W35" s="24"/>
      <c r="X35" s="34"/>
      <c r="Y35" s="33"/>
      <c r="Z35" s="23" t="s">
        <v>356</v>
      </c>
      <c r="AC35" s="57"/>
    </row>
    <row r="36" spans="4:29" ht="102" x14ac:dyDescent="0.2">
      <c r="D36" s="35"/>
      <c r="E36" s="35"/>
      <c r="F36" s="35"/>
      <c r="G36" s="35"/>
      <c r="H36" s="35"/>
      <c r="I36" s="35"/>
      <c r="J36" s="36"/>
      <c r="K36" s="19"/>
      <c r="L36" s="17"/>
      <c r="M36" s="37"/>
      <c r="N36" s="19"/>
      <c r="O36" s="26"/>
      <c r="P36" s="19"/>
      <c r="Q36" s="17"/>
      <c r="R36" s="28"/>
      <c r="S36" s="19"/>
      <c r="T36" s="19"/>
      <c r="U36" s="27"/>
      <c r="V36" s="28"/>
      <c r="W36" s="19"/>
      <c r="X36" s="27"/>
      <c r="Y36" s="28"/>
      <c r="Z36" s="23" t="s">
        <v>357</v>
      </c>
      <c r="AC36" s="57"/>
    </row>
    <row r="37" spans="4:29" ht="38.25" x14ac:dyDescent="0.2">
      <c r="D37" s="35"/>
      <c r="E37" s="35"/>
      <c r="F37" s="35"/>
      <c r="G37" s="35"/>
      <c r="H37" s="35"/>
      <c r="I37" s="35"/>
      <c r="J37" s="30"/>
      <c r="K37" s="24"/>
      <c r="L37" s="25"/>
      <c r="M37" s="31"/>
      <c r="N37" s="24"/>
      <c r="O37" s="32"/>
      <c r="P37" s="24"/>
      <c r="Q37" s="25"/>
      <c r="R37" s="33"/>
      <c r="S37" s="24"/>
      <c r="T37" s="24"/>
      <c r="U37" s="34"/>
      <c r="V37" s="33"/>
      <c r="W37" s="24"/>
      <c r="X37" s="34"/>
      <c r="Y37" s="33"/>
      <c r="Z37" s="23" t="s">
        <v>358</v>
      </c>
      <c r="AC37" s="57"/>
    </row>
    <row r="38" spans="4:29" x14ac:dyDescent="0.2">
      <c r="D38" s="35"/>
      <c r="E38" s="35"/>
      <c r="F38" s="35"/>
      <c r="G38" s="35"/>
      <c r="H38" s="35"/>
      <c r="I38" s="35"/>
      <c r="J38" s="36"/>
      <c r="K38" s="19"/>
      <c r="L38" s="17"/>
      <c r="M38" s="37"/>
      <c r="N38" s="19"/>
      <c r="O38" s="26"/>
      <c r="P38" s="19"/>
      <c r="Q38" s="17"/>
      <c r="R38" s="28"/>
      <c r="S38" s="19"/>
      <c r="T38" s="19"/>
      <c r="U38" s="27"/>
      <c r="V38" s="28"/>
      <c r="W38" s="19"/>
      <c r="X38" s="27"/>
      <c r="Y38" s="28"/>
      <c r="Z38" s="23" t="s">
        <v>359</v>
      </c>
      <c r="AC38" s="57"/>
    </row>
    <row r="39" spans="4:29" ht="26.25" thickBot="1" x14ac:dyDescent="0.25">
      <c r="D39" s="35"/>
      <c r="E39" s="35"/>
      <c r="F39" s="35"/>
      <c r="G39" s="35"/>
      <c r="H39" s="35"/>
      <c r="I39" s="35"/>
      <c r="J39" s="47"/>
      <c r="K39" s="48"/>
      <c r="L39" s="49"/>
      <c r="M39" s="50"/>
      <c r="N39" s="48"/>
      <c r="O39" s="51"/>
      <c r="P39" s="48"/>
      <c r="Q39" s="49"/>
      <c r="R39" s="52"/>
      <c r="S39" s="48"/>
      <c r="T39" s="48"/>
      <c r="U39" s="53"/>
      <c r="V39" s="52"/>
      <c r="W39" s="48"/>
      <c r="X39" s="53"/>
      <c r="Y39" s="52"/>
      <c r="Z39" s="23" t="s">
        <v>360</v>
      </c>
      <c r="AC39" s="57"/>
    </row>
    <row r="40" spans="4:29" ht="38.25" x14ac:dyDescent="0.2">
      <c r="D40" s="35"/>
      <c r="E40" s="35"/>
      <c r="F40" s="35"/>
      <c r="G40" s="35"/>
      <c r="H40" s="35"/>
      <c r="I40" s="35"/>
      <c r="J40" s="54"/>
      <c r="K40" s="54"/>
      <c r="L40" s="54"/>
      <c r="M40" s="54"/>
      <c r="N40" s="54"/>
      <c r="O40" s="54"/>
      <c r="P40" s="54"/>
      <c r="Q40" s="54"/>
      <c r="R40" s="54"/>
      <c r="S40" s="54"/>
      <c r="T40" s="54"/>
      <c r="U40" s="54"/>
      <c r="V40" s="54"/>
      <c r="W40" s="54"/>
      <c r="X40" s="54"/>
      <c r="Y40" s="54"/>
      <c r="Z40" s="23" t="s">
        <v>361</v>
      </c>
      <c r="AC40" s="58"/>
    </row>
    <row r="41" spans="4:29" x14ac:dyDescent="0.2">
      <c r="D41" s="35"/>
      <c r="E41" s="35"/>
      <c r="F41" s="35"/>
      <c r="G41" s="35"/>
      <c r="H41" s="35"/>
      <c r="I41" s="35"/>
      <c r="J41" s="54"/>
      <c r="K41" s="54"/>
      <c r="L41" s="54"/>
      <c r="M41" s="54"/>
      <c r="N41" s="54"/>
      <c r="O41" s="54"/>
      <c r="P41" s="54"/>
      <c r="Q41" s="54"/>
      <c r="R41" s="54"/>
      <c r="S41" s="54"/>
      <c r="T41" s="54"/>
      <c r="U41" s="54"/>
      <c r="V41" s="54"/>
      <c r="W41" s="54"/>
      <c r="X41" s="54"/>
      <c r="Y41" s="54"/>
      <c r="Z41" s="54"/>
      <c r="AC41" s="35"/>
    </row>
    <row r="42" spans="4:29" x14ac:dyDescent="0.2">
      <c r="D42" s="35"/>
      <c r="E42" s="35"/>
      <c r="F42" s="35"/>
      <c r="G42" s="35"/>
      <c r="H42" s="35"/>
      <c r="I42" s="35"/>
      <c r="J42" s="54"/>
      <c r="K42" s="54"/>
      <c r="L42" s="54"/>
      <c r="M42" s="54"/>
      <c r="N42" s="54"/>
      <c r="O42" s="54"/>
      <c r="P42" s="54"/>
      <c r="Q42" s="54"/>
      <c r="R42" s="54"/>
      <c r="S42" s="54"/>
      <c r="T42" s="54"/>
      <c r="U42" s="54"/>
      <c r="V42" s="54"/>
      <c r="W42" s="54"/>
      <c r="X42" s="54"/>
      <c r="Y42" s="54"/>
      <c r="Z42" s="54"/>
      <c r="AC42"/>
    </row>
    <row r="43" spans="4:29" x14ac:dyDescent="0.2">
      <c r="D43" s="35"/>
      <c r="E43" s="35"/>
      <c r="F43" s="35"/>
      <c r="G43" s="35"/>
      <c r="H43" s="35"/>
      <c r="I43" s="35"/>
      <c r="J43" s="54"/>
      <c r="K43" s="54"/>
      <c r="L43" s="54"/>
      <c r="M43" s="54"/>
      <c r="N43" s="54"/>
      <c r="O43" s="54"/>
      <c r="P43" s="54"/>
      <c r="Q43" s="54"/>
      <c r="R43" s="54"/>
      <c r="S43" s="54"/>
      <c r="T43" s="54"/>
      <c r="U43" s="54"/>
      <c r="V43" s="54"/>
      <c r="W43" s="54"/>
      <c r="X43" s="54"/>
      <c r="Y43" s="54"/>
      <c r="Z43" s="54"/>
      <c r="AC43"/>
    </row>
    <row r="44" spans="4:29" x14ac:dyDescent="0.2">
      <c r="D44" s="35"/>
      <c r="E44" s="35"/>
      <c r="F44" s="35"/>
      <c r="G44" s="35"/>
      <c r="H44" s="35"/>
      <c r="I44" s="35"/>
      <c r="J44" s="54"/>
      <c r="K44" s="54"/>
      <c r="L44" s="54"/>
      <c r="M44" s="54"/>
      <c r="N44" s="54"/>
      <c r="O44" s="54"/>
      <c r="P44" s="54"/>
      <c r="Q44" s="54"/>
      <c r="R44" s="54"/>
      <c r="S44" s="54"/>
      <c r="T44" s="54"/>
      <c r="U44" s="54"/>
      <c r="V44" s="54"/>
      <c r="W44" s="54"/>
      <c r="X44" s="54"/>
      <c r="Y44" s="54"/>
      <c r="Z44" s="54"/>
      <c r="AC44"/>
    </row>
    <row r="45" spans="4:29" x14ac:dyDescent="0.2">
      <c r="D45" s="35"/>
      <c r="E45" s="35"/>
      <c r="F45" s="35"/>
      <c r="G45" s="35"/>
      <c r="H45" s="35"/>
      <c r="I45" s="35"/>
      <c r="J45" s="54"/>
      <c r="K45" s="54"/>
      <c r="L45" s="54"/>
      <c r="M45" s="54"/>
      <c r="N45" s="54"/>
      <c r="O45" s="54"/>
      <c r="P45" s="54"/>
      <c r="Q45" s="54"/>
      <c r="R45" s="54"/>
      <c r="S45" s="54"/>
      <c r="T45" s="54"/>
      <c r="U45" s="54"/>
      <c r="V45" s="54"/>
      <c r="W45" s="54"/>
      <c r="X45" s="54"/>
      <c r="Y45" s="54"/>
      <c r="Z45" s="54"/>
      <c r="AC45"/>
    </row>
    <row r="46" spans="4:29" x14ac:dyDescent="0.2">
      <c r="D46" s="35"/>
      <c r="E46" s="35"/>
      <c r="F46" s="35"/>
      <c r="G46" s="35"/>
      <c r="H46" s="35"/>
      <c r="I46" s="35"/>
      <c r="J46" s="54"/>
      <c r="K46" s="54"/>
      <c r="L46" s="54"/>
      <c r="M46" s="54"/>
      <c r="N46" s="54"/>
      <c r="O46" s="54"/>
      <c r="P46" s="54"/>
      <c r="Q46" s="54"/>
      <c r="R46" s="54"/>
      <c r="S46" s="54"/>
      <c r="T46" s="54"/>
      <c r="U46" s="54"/>
      <c r="V46" s="54"/>
      <c r="W46" s="54"/>
      <c r="X46" s="54"/>
      <c r="Y46" s="54"/>
      <c r="Z46" s="54"/>
      <c r="AC46"/>
    </row>
    <row r="47" spans="4:29" x14ac:dyDescent="0.2">
      <c r="D47" s="35"/>
      <c r="E47" s="35"/>
      <c r="F47" s="35"/>
      <c r="G47" s="35"/>
      <c r="H47" s="35"/>
      <c r="I47" s="35"/>
      <c r="J47" s="54"/>
      <c r="K47" s="54"/>
      <c r="L47" s="54"/>
      <c r="M47" s="54"/>
      <c r="N47" s="54"/>
      <c r="O47" s="54"/>
      <c r="P47" s="54"/>
      <c r="Q47" s="54"/>
      <c r="R47" s="54"/>
      <c r="S47" s="54"/>
      <c r="T47" s="54"/>
      <c r="U47" s="54"/>
      <c r="V47" s="54"/>
      <c r="W47" s="54"/>
      <c r="X47" s="54"/>
      <c r="Y47" s="54"/>
      <c r="Z47" s="54"/>
      <c r="AC47"/>
    </row>
    <row r="48" spans="4:29" x14ac:dyDescent="0.2">
      <c r="D48" s="35"/>
      <c r="E48" s="35"/>
      <c r="F48" s="35"/>
      <c r="G48" s="35"/>
      <c r="H48" s="35"/>
      <c r="I48" s="35"/>
      <c r="J48" s="54"/>
      <c r="K48" s="54"/>
      <c r="L48" s="54"/>
      <c r="M48" s="54"/>
      <c r="N48" s="54"/>
      <c r="O48" s="54"/>
      <c r="P48" s="54"/>
      <c r="Q48" s="54"/>
      <c r="R48" s="54"/>
      <c r="S48" s="54"/>
      <c r="T48" s="54"/>
      <c r="U48" s="54"/>
      <c r="V48" s="54"/>
      <c r="W48" s="54"/>
      <c r="X48" s="54"/>
      <c r="Y48" s="54"/>
      <c r="Z48" s="54"/>
      <c r="AC48"/>
    </row>
    <row r="49" spans="4:29" x14ac:dyDescent="0.2">
      <c r="D49" s="35"/>
      <c r="E49" s="35"/>
      <c r="F49" s="35"/>
      <c r="G49" s="35"/>
      <c r="H49" s="35"/>
      <c r="I49" s="35"/>
      <c r="J49" s="54"/>
      <c r="K49" s="54"/>
      <c r="L49" s="54"/>
      <c r="M49" s="54"/>
      <c r="N49" s="54"/>
      <c r="O49" s="54"/>
      <c r="P49" s="54"/>
      <c r="Q49" s="54"/>
      <c r="R49" s="54"/>
      <c r="S49" s="54"/>
      <c r="T49" s="54"/>
      <c r="U49" s="54"/>
      <c r="V49" s="54"/>
      <c r="W49" s="54"/>
      <c r="X49" s="54"/>
      <c r="Y49" s="54"/>
      <c r="Z49" s="54"/>
      <c r="AC49"/>
    </row>
    <row r="50" spans="4:29" x14ac:dyDescent="0.2">
      <c r="AC50"/>
    </row>
    <row r="51" spans="4:29" x14ac:dyDescent="0.2">
      <c r="AC51"/>
    </row>
    <row r="52" spans="4:29" x14ac:dyDescent="0.2">
      <c r="AC52"/>
    </row>
    <row r="53" spans="4:29" x14ac:dyDescent="0.2">
      <c r="AC53"/>
    </row>
    <row r="54" spans="4:29" x14ac:dyDescent="0.2">
      <c r="AC54"/>
    </row>
    <row r="55" spans="4:29" x14ac:dyDescent="0.2">
      <c r="AC55"/>
    </row>
    <row r="56" spans="4:29" x14ac:dyDescent="0.2">
      <c r="AC56"/>
    </row>
    <row r="57" spans="4:29" x14ac:dyDescent="0.2">
      <c r="AC57"/>
    </row>
    <row r="58" spans="4:29" x14ac:dyDescent="0.2">
      <c r="AC58"/>
    </row>
    <row r="59" spans="4:29" x14ac:dyDescent="0.2">
      <c r="AC59"/>
    </row>
    <row r="60" spans="4:29" x14ac:dyDescent="0.2">
      <c r="AC60"/>
    </row>
    <row r="61" spans="4:29" x14ac:dyDescent="0.2">
      <c r="AC61"/>
    </row>
    <row r="62" spans="4:29" x14ac:dyDescent="0.2">
      <c r="AC62"/>
    </row>
    <row r="63" spans="4:29" x14ac:dyDescent="0.2">
      <c r="AC63"/>
    </row>
    <row r="64" spans="4:29" x14ac:dyDescent="0.2">
      <c r="AC64"/>
    </row>
    <row r="65" spans="29:29" x14ac:dyDescent="0.2">
      <c r="AC65"/>
    </row>
    <row r="66" spans="29:29" x14ac:dyDescent="0.2">
      <c r="AC66"/>
    </row>
    <row r="67" spans="29:29" x14ac:dyDescent="0.2">
      <c r="AC67"/>
    </row>
    <row r="68" spans="29:29" x14ac:dyDescent="0.2">
      <c r="AC68"/>
    </row>
    <row r="69" spans="29:29" x14ac:dyDescent="0.2">
      <c r="AC69"/>
    </row>
    <row r="70" spans="29:29" x14ac:dyDescent="0.2">
      <c r="AC70"/>
    </row>
    <row r="71" spans="29:29" x14ac:dyDescent="0.2">
      <c r="AC71"/>
    </row>
    <row r="72" spans="29:29" x14ac:dyDescent="0.2">
      <c r="AC72"/>
    </row>
    <row r="73" spans="29:29" x14ac:dyDescent="0.2">
      <c r="AC73"/>
    </row>
    <row r="74" spans="29:29" x14ac:dyDescent="0.2">
      <c r="AC74"/>
    </row>
    <row r="75" spans="29:29" x14ac:dyDescent="0.2">
      <c r="AC75"/>
    </row>
    <row r="76" spans="29:29" x14ac:dyDescent="0.2">
      <c r="AC76"/>
    </row>
    <row r="77" spans="29:29" x14ac:dyDescent="0.2">
      <c r="AC77"/>
    </row>
    <row r="78" spans="29:29" x14ac:dyDescent="0.2">
      <c r="AC78"/>
    </row>
    <row r="79" spans="29:29" x14ac:dyDescent="0.2">
      <c r="AC79"/>
    </row>
    <row r="80" spans="29:29" x14ac:dyDescent="0.2">
      <c r="AC80"/>
    </row>
    <row r="81" spans="29:29" x14ac:dyDescent="0.2">
      <c r="AC81"/>
    </row>
    <row r="82" spans="29:29" x14ac:dyDescent="0.2">
      <c r="AC82"/>
    </row>
    <row r="83" spans="29:29" x14ac:dyDescent="0.2">
      <c r="AC83"/>
    </row>
    <row r="84" spans="29:29" x14ac:dyDescent="0.2">
      <c r="AC84"/>
    </row>
    <row r="85" spans="29:29" x14ac:dyDescent="0.2">
      <c r="AC85"/>
    </row>
    <row r="86" spans="29:29" x14ac:dyDescent="0.2">
      <c r="AC86"/>
    </row>
    <row r="87" spans="29:29" x14ac:dyDescent="0.2">
      <c r="AC87"/>
    </row>
    <row r="88" spans="29:29" x14ac:dyDescent="0.2">
      <c r="AC88"/>
    </row>
    <row r="89" spans="29:29" x14ac:dyDescent="0.2">
      <c r="AC89"/>
    </row>
    <row r="90" spans="29:29" x14ac:dyDescent="0.2">
      <c r="AC90"/>
    </row>
    <row r="91" spans="29:29" x14ac:dyDescent="0.2">
      <c r="AC91"/>
    </row>
    <row r="92" spans="29:29" x14ac:dyDescent="0.2">
      <c r="AC92"/>
    </row>
    <row r="93" spans="29:29" x14ac:dyDescent="0.2">
      <c r="AC93"/>
    </row>
    <row r="94" spans="29:29" x14ac:dyDescent="0.2">
      <c r="AC94"/>
    </row>
    <row r="95" spans="29:29" x14ac:dyDescent="0.2">
      <c r="AC95"/>
    </row>
    <row r="96" spans="29:29" x14ac:dyDescent="0.2">
      <c r="AC96"/>
    </row>
    <row r="97" spans="29:29" x14ac:dyDescent="0.2">
      <c r="AC97"/>
    </row>
    <row r="98" spans="29:29" x14ac:dyDescent="0.2">
      <c r="AC98"/>
    </row>
    <row r="99" spans="29:29" x14ac:dyDescent="0.2">
      <c r="AC99"/>
    </row>
    <row r="100" spans="29:29" x14ac:dyDescent="0.2">
      <c r="AC100"/>
    </row>
    <row r="101" spans="29:29" x14ac:dyDescent="0.2">
      <c r="AC101"/>
    </row>
    <row r="102" spans="29:29" x14ac:dyDescent="0.2">
      <c r="AC102"/>
    </row>
    <row r="103" spans="29:29" x14ac:dyDescent="0.2">
      <c r="AC103"/>
    </row>
    <row r="104" spans="29:29" x14ac:dyDescent="0.2">
      <c r="AC104"/>
    </row>
    <row r="105" spans="29:29" x14ac:dyDescent="0.2">
      <c r="AC105"/>
    </row>
    <row r="106" spans="29:29" x14ac:dyDescent="0.2">
      <c r="AC106"/>
    </row>
    <row r="107" spans="29:29" x14ac:dyDescent="0.2">
      <c r="AC107"/>
    </row>
    <row r="108" spans="29:29" x14ac:dyDescent="0.2">
      <c r="AC108"/>
    </row>
    <row r="109" spans="29:29" x14ac:dyDescent="0.2">
      <c r="AC109"/>
    </row>
    <row r="110" spans="29:29" x14ac:dyDescent="0.2">
      <c r="AC110"/>
    </row>
    <row r="111" spans="29:29" x14ac:dyDescent="0.2">
      <c r="AC111"/>
    </row>
    <row r="112" spans="29:29" x14ac:dyDescent="0.2">
      <c r="AC112"/>
    </row>
    <row r="113" spans="29:29" x14ac:dyDescent="0.2">
      <c r="AC113"/>
    </row>
    <row r="114" spans="29:29" x14ac:dyDescent="0.2">
      <c r="AC114"/>
    </row>
    <row r="115" spans="29:29" x14ac:dyDescent="0.2">
      <c r="AC115"/>
    </row>
    <row r="116" spans="29:29" x14ac:dyDescent="0.2">
      <c r="AC116"/>
    </row>
    <row r="117" spans="29:29" x14ac:dyDescent="0.2">
      <c r="AC117"/>
    </row>
    <row r="118" spans="29:29" x14ac:dyDescent="0.2">
      <c r="AC118"/>
    </row>
    <row r="119" spans="29:29" x14ac:dyDescent="0.2">
      <c r="AC119"/>
    </row>
    <row r="120" spans="29:29" x14ac:dyDescent="0.2">
      <c r="AC120"/>
    </row>
    <row r="121" spans="29:29" x14ac:dyDescent="0.2">
      <c r="AC121"/>
    </row>
    <row r="122" spans="29:29" x14ac:dyDescent="0.2">
      <c r="AC122"/>
    </row>
    <row r="123" spans="29:29" x14ac:dyDescent="0.2">
      <c r="AC123"/>
    </row>
    <row r="124" spans="29:29" x14ac:dyDescent="0.2">
      <c r="AC124"/>
    </row>
    <row r="125" spans="29:29" x14ac:dyDescent="0.2">
      <c r="AC125"/>
    </row>
    <row r="126" spans="29:29" x14ac:dyDescent="0.2">
      <c r="AC126"/>
    </row>
    <row r="127" spans="29:29" x14ac:dyDescent="0.2">
      <c r="AC127"/>
    </row>
    <row r="128" spans="29:29" x14ac:dyDescent="0.2">
      <c r="AC128"/>
    </row>
    <row r="129" spans="29:29" x14ac:dyDescent="0.2">
      <c r="AC129"/>
    </row>
    <row r="130" spans="29:29" x14ac:dyDescent="0.2">
      <c r="AC130"/>
    </row>
    <row r="131" spans="29:29" x14ac:dyDescent="0.2">
      <c r="AC131"/>
    </row>
    <row r="132" spans="29:29" x14ac:dyDescent="0.2">
      <c r="AC132"/>
    </row>
    <row r="133" spans="29:29" x14ac:dyDescent="0.2">
      <c r="AC133"/>
    </row>
    <row r="134" spans="29:29" x14ac:dyDescent="0.2">
      <c r="AC134"/>
    </row>
    <row r="135" spans="29:29" x14ac:dyDescent="0.2">
      <c r="AC135"/>
    </row>
    <row r="136" spans="29:29" x14ac:dyDescent="0.2">
      <c r="AC136"/>
    </row>
    <row r="137" spans="29:29" x14ac:dyDescent="0.2">
      <c r="AC137"/>
    </row>
    <row r="138" spans="29:29" x14ac:dyDescent="0.2">
      <c r="AC138"/>
    </row>
    <row r="139" spans="29:29" x14ac:dyDescent="0.2">
      <c r="AC139"/>
    </row>
    <row r="140" spans="29:29" x14ac:dyDescent="0.2">
      <c r="AC140"/>
    </row>
    <row r="141" spans="29:29" x14ac:dyDescent="0.2">
      <c r="AC141"/>
    </row>
    <row r="142" spans="29:29" x14ac:dyDescent="0.2">
      <c r="AC142"/>
    </row>
    <row r="143" spans="29:29" x14ac:dyDescent="0.2">
      <c r="AC143"/>
    </row>
    <row r="144" spans="29:29" x14ac:dyDescent="0.2">
      <c r="AC144"/>
    </row>
    <row r="145" spans="29:29" x14ac:dyDescent="0.2">
      <c r="AC145"/>
    </row>
    <row r="146" spans="29:29" x14ac:dyDescent="0.2">
      <c r="AC146"/>
    </row>
    <row r="147" spans="29:29" x14ac:dyDescent="0.2">
      <c r="AC147"/>
    </row>
    <row r="148" spans="29:29" x14ac:dyDescent="0.2">
      <c r="AC148"/>
    </row>
    <row r="149" spans="29:29" x14ac:dyDescent="0.2">
      <c r="AC149"/>
    </row>
    <row r="150" spans="29:29" x14ac:dyDescent="0.2">
      <c r="AC150"/>
    </row>
    <row r="151" spans="29:29" x14ac:dyDescent="0.2">
      <c r="AC151"/>
    </row>
    <row r="152" spans="29:29" x14ac:dyDescent="0.2">
      <c r="AC152"/>
    </row>
    <row r="153" spans="29:29" x14ac:dyDescent="0.2">
      <c r="AC153"/>
    </row>
    <row r="154" spans="29:29" x14ac:dyDescent="0.2">
      <c r="AC154"/>
    </row>
    <row r="155" spans="29:29" x14ac:dyDescent="0.2">
      <c r="AC155"/>
    </row>
    <row r="156" spans="29:29" x14ac:dyDescent="0.2">
      <c r="AC156"/>
    </row>
    <row r="157" spans="29:29" x14ac:dyDescent="0.2">
      <c r="AC157"/>
    </row>
    <row r="158" spans="29:29" x14ac:dyDescent="0.2">
      <c r="AC158"/>
    </row>
    <row r="159" spans="29:29" x14ac:dyDescent="0.2">
      <c r="AC159"/>
    </row>
    <row r="160" spans="29:29" x14ac:dyDescent="0.2">
      <c r="AC160"/>
    </row>
    <row r="161" spans="29:29" x14ac:dyDescent="0.2">
      <c r="AC161"/>
    </row>
    <row r="162" spans="29:29" x14ac:dyDescent="0.2">
      <c r="AC162"/>
    </row>
    <row r="163" spans="29:29" x14ac:dyDescent="0.2">
      <c r="AC163"/>
    </row>
    <row r="164" spans="29:29" x14ac:dyDescent="0.2">
      <c r="AC164"/>
    </row>
    <row r="165" spans="29:29" x14ac:dyDescent="0.2">
      <c r="AC165"/>
    </row>
    <row r="166" spans="29:29" x14ac:dyDescent="0.2">
      <c r="AC166"/>
    </row>
    <row r="167" spans="29:29" x14ac:dyDescent="0.2">
      <c r="AC167"/>
    </row>
    <row r="168" spans="29:29" x14ac:dyDescent="0.2">
      <c r="AC168"/>
    </row>
    <row r="169" spans="29:29" x14ac:dyDescent="0.2">
      <c r="AC169"/>
    </row>
    <row r="170" spans="29:29" x14ac:dyDescent="0.2">
      <c r="AC170"/>
    </row>
    <row r="171" spans="29:29" x14ac:dyDescent="0.2">
      <c r="AC171"/>
    </row>
    <row r="172" spans="29:29" x14ac:dyDescent="0.2">
      <c r="AC172"/>
    </row>
    <row r="173" spans="29:29" x14ac:dyDescent="0.2">
      <c r="AC173"/>
    </row>
    <row r="174" spans="29:29" x14ac:dyDescent="0.2">
      <c r="AC174"/>
    </row>
    <row r="175" spans="29:29" x14ac:dyDescent="0.2">
      <c r="AC175"/>
    </row>
    <row r="176" spans="29:29" x14ac:dyDescent="0.2">
      <c r="AC176"/>
    </row>
    <row r="177" spans="29:29" x14ac:dyDescent="0.2">
      <c r="AC177"/>
    </row>
    <row r="178" spans="29:29" x14ac:dyDescent="0.2">
      <c r="AC178"/>
    </row>
    <row r="179" spans="29:29" x14ac:dyDescent="0.2">
      <c r="AC179"/>
    </row>
    <row r="180" spans="29:29" x14ac:dyDescent="0.2">
      <c r="AC180"/>
    </row>
    <row r="181" spans="29:29" x14ac:dyDescent="0.2">
      <c r="AC181"/>
    </row>
    <row r="182" spans="29:29" x14ac:dyDescent="0.2">
      <c r="AC182"/>
    </row>
    <row r="183" spans="29:29" x14ac:dyDescent="0.2">
      <c r="AC183"/>
    </row>
    <row r="184" spans="29:29" x14ac:dyDescent="0.2">
      <c r="AC184"/>
    </row>
    <row r="185" spans="29:29" x14ac:dyDescent="0.2">
      <c r="AC185"/>
    </row>
    <row r="186" spans="29:29" x14ac:dyDescent="0.2">
      <c r="AC186"/>
    </row>
    <row r="187" spans="29:29" x14ac:dyDescent="0.2">
      <c r="AC187"/>
    </row>
    <row r="188" spans="29:29" x14ac:dyDescent="0.2">
      <c r="AC188"/>
    </row>
    <row r="189" spans="29:29" x14ac:dyDescent="0.2">
      <c r="AC189"/>
    </row>
    <row r="190" spans="29:29" x14ac:dyDescent="0.2">
      <c r="AC190"/>
    </row>
    <row r="191" spans="29:29" x14ac:dyDescent="0.2">
      <c r="AC191"/>
    </row>
    <row r="192" spans="29:29" x14ac:dyDescent="0.2">
      <c r="AC192"/>
    </row>
    <row r="193" spans="29:29" x14ac:dyDescent="0.2">
      <c r="AC193"/>
    </row>
    <row r="194" spans="29:29" x14ac:dyDescent="0.2">
      <c r="AC194"/>
    </row>
    <row r="195" spans="29:29" x14ac:dyDescent="0.2">
      <c r="AC195"/>
    </row>
    <row r="196" spans="29:29" x14ac:dyDescent="0.2">
      <c r="AC196"/>
    </row>
    <row r="197" spans="29:29" x14ac:dyDescent="0.2">
      <c r="AC197"/>
    </row>
    <row r="198" spans="29:29" x14ac:dyDescent="0.2">
      <c r="AC198"/>
    </row>
    <row r="199" spans="29:29" x14ac:dyDescent="0.2">
      <c r="AC199"/>
    </row>
    <row r="200" spans="29:29" x14ac:dyDescent="0.2">
      <c r="AC200"/>
    </row>
    <row r="201" spans="29:29" x14ac:dyDescent="0.2">
      <c r="AC201"/>
    </row>
    <row r="202" spans="29:29" x14ac:dyDescent="0.2">
      <c r="AC202"/>
    </row>
    <row r="203" spans="29:29" x14ac:dyDescent="0.2">
      <c r="AC203"/>
    </row>
    <row r="204" spans="29:29" x14ac:dyDescent="0.2">
      <c r="AC204"/>
    </row>
    <row r="205" spans="29:29" x14ac:dyDescent="0.2">
      <c r="AC205"/>
    </row>
    <row r="206" spans="29:29" x14ac:dyDescent="0.2">
      <c r="AC206"/>
    </row>
    <row r="207" spans="29:29" x14ac:dyDescent="0.2">
      <c r="AC207"/>
    </row>
    <row r="208" spans="29:29" x14ac:dyDescent="0.2">
      <c r="AC208"/>
    </row>
    <row r="209" spans="29:29" x14ac:dyDescent="0.2">
      <c r="AC209"/>
    </row>
    <row r="210" spans="29:29" x14ac:dyDescent="0.2">
      <c r="AC210"/>
    </row>
    <row r="211" spans="29:29" x14ac:dyDescent="0.2">
      <c r="AC211"/>
    </row>
    <row r="212" spans="29:29" x14ac:dyDescent="0.2">
      <c r="AC212"/>
    </row>
    <row r="213" spans="29:29" x14ac:dyDescent="0.2">
      <c r="AC213"/>
    </row>
    <row r="214" spans="29:29" x14ac:dyDescent="0.2">
      <c r="AC214"/>
    </row>
    <row r="215" spans="29:29" x14ac:dyDescent="0.2">
      <c r="AC215"/>
    </row>
    <row r="216" spans="29:29" x14ac:dyDescent="0.2">
      <c r="AC216"/>
    </row>
    <row r="217" spans="29:29" x14ac:dyDescent="0.2">
      <c r="AC217"/>
    </row>
    <row r="218" spans="29:29" x14ac:dyDescent="0.2">
      <c r="AC218"/>
    </row>
    <row r="219" spans="29:29" x14ac:dyDescent="0.2">
      <c r="AC219"/>
    </row>
    <row r="220" spans="29:29" x14ac:dyDescent="0.2">
      <c r="AC220"/>
    </row>
    <row r="221" spans="29:29" x14ac:dyDescent="0.2">
      <c r="AC221"/>
    </row>
    <row r="222" spans="29:29" x14ac:dyDescent="0.2">
      <c r="AC222"/>
    </row>
    <row r="223" spans="29:29" x14ac:dyDescent="0.2">
      <c r="AC223"/>
    </row>
    <row r="224" spans="29:29" x14ac:dyDescent="0.2">
      <c r="AC224"/>
    </row>
    <row r="225" spans="29:29" x14ac:dyDescent="0.2">
      <c r="AC225"/>
    </row>
    <row r="226" spans="29:29" x14ac:dyDescent="0.2">
      <c r="AC226"/>
    </row>
    <row r="227" spans="29:29" x14ac:dyDescent="0.2">
      <c r="AC227"/>
    </row>
    <row r="228" spans="29:29" x14ac:dyDescent="0.2">
      <c r="AC228"/>
    </row>
    <row r="229" spans="29:29" x14ac:dyDescent="0.2">
      <c r="AC229"/>
    </row>
    <row r="230" spans="29:29" x14ac:dyDescent="0.2">
      <c r="AC230"/>
    </row>
    <row r="231" spans="29:29" x14ac:dyDescent="0.2">
      <c r="AC231"/>
    </row>
    <row r="232" spans="29:29" x14ac:dyDescent="0.2">
      <c r="AC232"/>
    </row>
    <row r="233" spans="29:29" x14ac:dyDescent="0.2">
      <c r="AC233"/>
    </row>
    <row r="234" spans="29:29" x14ac:dyDescent="0.2">
      <c r="AC234"/>
    </row>
    <row r="235" spans="29:29" x14ac:dyDescent="0.2">
      <c r="AC235"/>
    </row>
    <row r="236" spans="29:29" x14ac:dyDescent="0.2">
      <c r="AC236"/>
    </row>
  </sheetData>
  <mergeCells count="5">
    <mergeCell ref="J9:L9"/>
    <mergeCell ref="M9:Q9"/>
    <mergeCell ref="R9:U9"/>
    <mergeCell ref="V9:X9"/>
    <mergeCell ref="Y9:Z9"/>
  </mergeCells>
  <dataValidations count="1">
    <dataValidation type="list" allowBlank="1" showInputMessage="1" showErrorMessage="1" sqref="H10:H12 W10" xr:uid="{00000000-0002-0000-0500-000000000000}">
      <formula1>INDIRECT($P$3)</formula1>
    </dataValidation>
  </dataValidations>
  <pageMargins left="0.7" right="0.7" top="0.75" bottom="0.75" header="0.51180555555555496" footer="0.51180555555555496"/>
  <pageSetup paperSize="0" scale="0" firstPageNumber="0" orientation="portrait" usePrinterDefaults="0"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43</vt:i4>
      </vt:variant>
    </vt:vector>
  </HeadingPairs>
  <TitlesOfParts>
    <vt:vector size="49" baseType="lpstr">
      <vt:lpstr>FORMULACIÓN</vt:lpstr>
      <vt:lpstr>SEGUIMIENTO</vt:lpstr>
      <vt:lpstr>Hoja4</vt:lpstr>
      <vt:lpstr>Lista </vt:lpstr>
      <vt:lpstr>Hoja2</vt:lpstr>
      <vt:lpstr>Hoja1</vt:lpstr>
      <vt:lpstr>_1._Motor_1_Internacionalizacion_y_multilinguismo</vt:lpstr>
      <vt:lpstr>_1._Motor_2_Transformación_digital</vt:lpstr>
      <vt:lpstr>_1._Motor_3__Regionalización_en_contexto</vt:lpstr>
      <vt:lpstr>_1._Motor_4_Procesos_académicos_inclusivos_e_interculturales</vt:lpstr>
      <vt:lpstr>_1._Motor_5_Autoevaluación_y_acreditación_Institucional_y_de_programas_académicos_en_el_contexto_nacional_e_internacional</vt:lpstr>
      <vt:lpstr>_2._Motor_1_Creación_o_Investigación_Creación</vt:lpstr>
      <vt:lpstr>_2._Motor_2_Articulación_con_el_sector_productivo_y_sociedad.</vt:lpstr>
      <vt:lpstr>_2._Motor_3_Innovación_y_desarrollo_tecnológico.</vt:lpstr>
      <vt:lpstr>_3._Motor_1_Educación_continua_con_enfoque_global</vt:lpstr>
      <vt:lpstr>_3._Motor_2_Articulación_con_el_sector_productivo_y_sociedad.</vt:lpstr>
      <vt:lpstr>_3._Motor_3__Gestión_social_artística_y_cultural</vt:lpstr>
      <vt:lpstr>_3._Motor_4_Responsabilidad_social_universitaria_RSU</vt:lpstr>
      <vt:lpstr>_4._Motor_1_Fortalecimiento_para_la_permanencia_y_graduación_oportuna</vt:lpstr>
      <vt:lpstr>_4._Motor_2_Cultura_ciudadana_cultura_política_equidad_de_género_e_inclusión</vt:lpstr>
      <vt:lpstr>_4._Motor_3_Salud_mental_positiva_y_Desarrollo_humano_integral</vt:lpstr>
      <vt:lpstr>_5._Motor_1_Fortalecimiento_institucional</vt:lpstr>
      <vt:lpstr>_5._Motor_2_Fortalecimiento_de_la_estructura_organizativa_y_del_talento_humano.</vt:lpstr>
      <vt:lpstr>_5._Motor_3__Infraestructura_y_dotación_adecuada</vt:lpstr>
      <vt:lpstr>'Lista '!Característica_1._Coherencia_y_pertinencia_de_la_Misión.</vt:lpstr>
      <vt:lpstr>FACTOR</vt:lpstr>
      <vt:lpstr>Factor_1._Identidad_institucional</vt:lpstr>
      <vt:lpstr>Factor_10._Comunidad_de_profesores</vt:lpstr>
      <vt:lpstr>Factor_11._Comunidad_de_estudiantes</vt:lpstr>
      <vt:lpstr>Factor_12._Comunidad_de_Egresados</vt:lpstr>
      <vt:lpstr>Factor_2._Gobierno_institucional_y_transparencia</vt:lpstr>
      <vt:lpstr>Factor_3._Desarrollo_gestion_y_sostenibilidad_institucional</vt:lpstr>
      <vt:lpstr>Factor_4._Mejoramiento_continuo_y_autorregulación</vt:lpstr>
      <vt:lpstr>Factor_5._Estructura_y_procesos_académicos</vt:lpstr>
      <vt:lpstr>Factor_6._Aportes_de_la_investigación_la_innovación_el_desarrollo_tecnológico_y_la_creación</vt:lpstr>
      <vt:lpstr>Factor_7._Impacto_social</vt:lpstr>
      <vt:lpstr>Factor_8._Visibilidad_nacional_e_internacional</vt:lpstr>
      <vt:lpstr>Factor_9._Bienestar_institucional</vt:lpstr>
      <vt:lpstr>FACTOR_CNA_LINEAMIENTOS_INSTITUCIONALES</vt:lpstr>
      <vt:lpstr>Linea</vt:lpstr>
      <vt:lpstr>LÍNEA_1._FORMACIÓN_ACADÉMICA_INTEGRAL</vt:lpstr>
      <vt:lpstr>LÍNEA_2.__INVESTIGACIÓN_Y_REDES_DE_CONOCIMIENTO_PARA_EL_DESARROLLO_DE_LA_SOCIEDAD</vt:lpstr>
      <vt:lpstr>LÍNEA_3._IMPACTO_REGIONAL_NACIONAL_E_INTERNACIONAL_DESDE_LA_EXTENSIÓN_Y_PROYECCIÓN_SOCIAL</vt:lpstr>
      <vt:lpstr>LÍNEA_4._BIENESTAR_UNIVERSITARIO_SALUD_MENTAL_POSITIVA_INCLUSIÓN_Y_DEMOCRACIA</vt:lpstr>
      <vt:lpstr>LÍNEA_5._MODERNIZACIÓN_DE_LA_GESTIÓN_ADMINISTRATIVA_</vt:lpstr>
      <vt:lpstr>Motor</vt:lpstr>
      <vt:lpstr>Motores</vt:lpstr>
      <vt:lpstr>Proyecto</vt:lpstr>
      <vt:lpstr>Proyectos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Valbuena RAmos</dc:creator>
  <cp:keywords/>
  <dc:description/>
  <cp:lastModifiedBy>Julio Alberto Muriel Taibel</cp:lastModifiedBy>
  <cp:revision>2</cp:revision>
  <dcterms:created xsi:type="dcterms:W3CDTF">2015-12-01T15:11:41Z</dcterms:created>
  <dcterms:modified xsi:type="dcterms:W3CDTF">2026-07-27T16:58:55Z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MSIP_Label_f535a957-b352-4c2d-aa57-80f72177303d_Enabled">
    <vt:lpwstr>true</vt:lpwstr>
  </property>
  <property fmtid="{D5CDD505-2E9C-101B-9397-08002B2CF9AE}" pid="9" name="MSIP_Label_f535a957-b352-4c2d-aa57-80f72177303d_SetDate">
    <vt:lpwstr>2025-04-01T19:13:12Z</vt:lpwstr>
  </property>
  <property fmtid="{D5CDD505-2E9C-101B-9397-08002B2CF9AE}" pid="10" name="MSIP_Label_f535a957-b352-4c2d-aa57-80f72177303d_Method">
    <vt:lpwstr>Standard</vt:lpwstr>
  </property>
  <property fmtid="{D5CDD505-2E9C-101B-9397-08002B2CF9AE}" pid="11" name="MSIP_Label_f535a957-b352-4c2d-aa57-80f72177303d_Name">
    <vt:lpwstr>defa4170-0d19-0005-0004-bc88714345d2</vt:lpwstr>
  </property>
  <property fmtid="{D5CDD505-2E9C-101B-9397-08002B2CF9AE}" pid="12" name="MSIP_Label_f535a957-b352-4c2d-aa57-80f72177303d_SiteId">
    <vt:lpwstr>34303541-74ec-4d4a-8c5a-8049d2fd6ce6</vt:lpwstr>
  </property>
  <property fmtid="{D5CDD505-2E9C-101B-9397-08002B2CF9AE}" pid="13" name="MSIP_Label_f535a957-b352-4c2d-aa57-80f72177303d_ActionId">
    <vt:lpwstr>e8a189f3-6d80-4d3a-bc8e-f0bb915d47ed</vt:lpwstr>
  </property>
  <property fmtid="{D5CDD505-2E9C-101B-9397-08002B2CF9AE}" pid="14" name="MSIP_Label_f535a957-b352-4c2d-aa57-80f72177303d_ContentBits">
    <vt:lpwstr>0</vt:lpwstr>
  </property>
  <property fmtid="{D5CDD505-2E9C-101B-9397-08002B2CF9AE}" pid="15" name="MSIP_Label_f535a957-b352-4c2d-aa57-80f72177303d_Tag">
    <vt:lpwstr>10, 3, 0, 1</vt:lpwstr>
  </property>
</Properties>
</file>